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Tylco\Compras\2021\Cotações\Sistemas\ERP\"/>
    </mc:Choice>
  </mc:AlternateContent>
  <xr:revisionPtr revIDLastSave="0" documentId="14_{AC4498CE-8570-4A4B-AD6E-A16AFB984B89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Geral" sheetId="3" r:id="rId1"/>
    <sheet name="Detalhamento melhorias" sheetId="1" r:id="rId2"/>
    <sheet name="Planilha1" sheetId="2" r:id="rId3"/>
  </sheets>
  <definedNames>
    <definedName name="_xlnm.Print_Area" localSheetId="1">'Detalhamento melhorias'!$A$1:$F$134</definedName>
    <definedName name="_xlnm.Print_Area" localSheetId="0">Geral!$A$1:$F$134</definedName>
  </definedNames>
  <calcPr calcId="191029"/>
</workbook>
</file>

<file path=xl/calcChain.xml><?xml version="1.0" encoding="utf-8"?>
<calcChain xmlns="http://schemas.openxmlformats.org/spreadsheetml/2006/main">
  <c r="D125" i="1" l="1"/>
  <c r="D125" i="3"/>
  <c r="D134" i="3"/>
  <c r="E133" i="3"/>
  <c r="D133" i="3"/>
  <c r="E129" i="3"/>
  <c r="D129" i="3"/>
  <c r="D130" i="3" s="1"/>
  <c r="D124" i="3"/>
  <c r="D123" i="3"/>
  <c r="D118" i="3"/>
  <c r="D117" i="3"/>
  <c r="D112" i="3"/>
  <c r="D110" i="3"/>
  <c r="D111" i="3" s="1"/>
  <c r="D116" i="3" s="1"/>
  <c r="D119" i="3" s="1"/>
  <c r="D105" i="3"/>
  <c r="D103" i="3"/>
  <c r="D122" i="3" s="1"/>
  <c r="C99" i="3"/>
  <c r="C98" i="3"/>
  <c r="C74" i="3"/>
  <c r="D72" i="3"/>
  <c r="F71" i="3"/>
  <c r="E71" i="3"/>
  <c r="D71" i="3"/>
  <c r="C71" i="3"/>
  <c r="E69" i="3"/>
  <c r="E59" i="3"/>
  <c r="E58" i="3"/>
  <c r="E57" i="3"/>
  <c r="E56" i="3"/>
  <c r="E50" i="3"/>
  <c r="D50" i="3"/>
  <c r="C50" i="3"/>
  <c r="D124" i="1"/>
  <c r="E133" i="1"/>
  <c r="D105" i="1"/>
  <c r="E61" i="3" l="1"/>
  <c r="D118" i="1" l="1"/>
  <c r="C74" i="1"/>
  <c r="D133" i="1"/>
  <c r="E129" i="1"/>
  <c r="D129" i="1"/>
  <c r="D123" i="1"/>
  <c r="D117" i="1"/>
  <c r="D110" i="1"/>
  <c r="D103" i="1"/>
  <c r="D122" i="1" s="1"/>
  <c r="E69" i="1"/>
  <c r="E71" i="1" s="1"/>
  <c r="D112" i="1" s="1"/>
  <c r="F71" i="1"/>
  <c r="B6" i="2"/>
  <c r="C50" i="1"/>
  <c r="C99" i="1"/>
  <c r="C98" i="1"/>
  <c r="D71" i="1"/>
  <c r="C71" i="1"/>
  <c r="E56" i="1"/>
  <c r="E58" i="1"/>
  <c r="E57" i="1"/>
  <c r="D50" i="1"/>
  <c r="E50" i="1"/>
  <c r="D130" i="1" l="1"/>
  <c r="D134" i="1"/>
  <c r="D72" i="1"/>
  <c r="E59" i="1"/>
  <c r="E61" i="1" s="1"/>
  <c r="D111" i="1" s="1"/>
  <c r="D116" i="1" s="1"/>
  <c r="D119" i="1" s="1"/>
</calcChain>
</file>

<file path=xl/sharedStrings.xml><?xml version="1.0" encoding="utf-8"?>
<sst xmlns="http://schemas.openxmlformats.org/spreadsheetml/2006/main" count="471" uniqueCount="171">
  <si>
    <t>Administrador</t>
  </si>
  <si>
    <t>ADRIANA</t>
  </si>
  <si>
    <t>ALMOXARIFADO</t>
  </si>
  <si>
    <t>APONTAMENTO</t>
  </si>
  <si>
    <t>baseb</t>
  </si>
  <si>
    <t>BEATRIS</t>
  </si>
  <si>
    <t>BRUNA</t>
  </si>
  <si>
    <t>CARLA</t>
  </si>
  <si>
    <t>CIRLEI.COSTA</t>
  </si>
  <si>
    <t>CONTABIL.META</t>
  </si>
  <si>
    <t>CRISTIAN</t>
  </si>
  <si>
    <t>DHONES.SILVA</t>
  </si>
  <si>
    <t>DIONISIO.FEUSER</t>
  </si>
  <si>
    <t>EDMARA</t>
  </si>
  <si>
    <t>ELIANE</t>
  </si>
  <si>
    <t>EVANDRO</t>
  </si>
  <si>
    <t>FERNANDO</t>
  </si>
  <si>
    <t>FERNANDO.CARYL</t>
  </si>
  <si>
    <t>GEOVANO</t>
  </si>
  <si>
    <t>GRACIELI</t>
  </si>
  <si>
    <t>IDELCIO</t>
  </si>
  <si>
    <t>IVAIR</t>
  </si>
  <si>
    <t>JAIRO</t>
  </si>
  <si>
    <t>JAQUELINE</t>
  </si>
  <si>
    <t>JEAN</t>
  </si>
  <si>
    <t>JOACIR</t>
  </si>
  <si>
    <t>JULIANO</t>
  </si>
  <si>
    <t>LARISSA.CORDEIRO</t>
  </si>
  <si>
    <t>LEONAM</t>
  </si>
  <si>
    <t>LOUISE</t>
  </si>
  <si>
    <t>LUANA</t>
  </si>
  <si>
    <t>LUCIANO</t>
  </si>
  <si>
    <t>MARCOS.AMANCIO</t>
  </si>
  <si>
    <t>MARLO.STREIT</t>
  </si>
  <si>
    <t>MESIAS.FERREIRA</t>
  </si>
  <si>
    <t>MRP</t>
  </si>
  <si>
    <t>NICOLI</t>
  </si>
  <si>
    <t>NILTON.SIMAS</t>
  </si>
  <si>
    <t>ODILON</t>
  </si>
  <si>
    <t>RAFAEL</t>
  </si>
  <si>
    <t>ROBERTO</t>
  </si>
  <si>
    <t>ROBSON</t>
  </si>
  <si>
    <t>ROBSON.SOARES</t>
  </si>
  <si>
    <t>ROGERIO.CAVALLI</t>
  </si>
  <si>
    <t>VALDECIR</t>
  </si>
  <si>
    <t>VANDERLEI.BOTTEGA</t>
  </si>
  <si>
    <t>VENICIUS.COELHO</t>
  </si>
  <si>
    <t>DURMETAL</t>
  </si>
  <si>
    <t>TYLCO</t>
  </si>
  <si>
    <t>USUARIO</t>
  </si>
  <si>
    <t>CORPORATIVO</t>
  </si>
  <si>
    <t>X</t>
  </si>
  <si>
    <t>´1</t>
  </si>
  <si>
    <t>´2</t>
  </si>
  <si>
    <t>´3</t>
  </si>
  <si>
    <t>´4</t>
  </si>
  <si>
    <t>´5</t>
  </si>
  <si>
    <t>´6</t>
  </si>
  <si>
    <t>´7</t>
  </si>
  <si>
    <t>´8</t>
  </si>
  <si>
    <t>´9</t>
  </si>
  <si>
    <t>´10</t>
  </si>
  <si>
    <t>´11</t>
  </si>
  <si>
    <t>´12</t>
  </si>
  <si>
    <t>´13</t>
  </si>
  <si>
    <t>´14</t>
  </si>
  <si>
    <t>´15</t>
  </si>
  <si>
    <t>´16</t>
  </si>
  <si>
    <t>´17</t>
  </si>
  <si>
    <t>´18</t>
  </si>
  <si>
    <t>´19</t>
  </si>
  <si>
    <t>´20</t>
  </si>
  <si>
    <t>´21</t>
  </si>
  <si>
    <t>´22</t>
  </si>
  <si>
    <t>´23</t>
  </si>
  <si>
    <t>´24</t>
  </si>
  <si>
    <t>´25</t>
  </si>
  <si>
    <t>´26</t>
  </si>
  <si>
    <t>´27</t>
  </si>
  <si>
    <t>´28</t>
  </si>
  <si>
    <t>´29</t>
  </si>
  <si>
    <t>´30</t>
  </si>
  <si>
    <t>´31</t>
  </si>
  <si>
    <t>´32</t>
  </si>
  <si>
    <t>´33</t>
  </si>
  <si>
    <t>´34</t>
  </si>
  <si>
    <t>´35</t>
  </si>
  <si>
    <t>´36</t>
  </si>
  <si>
    <t>´37</t>
  </si>
  <si>
    <t>´38</t>
  </si>
  <si>
    <t>´39</t>
  </si>
  <si>
    <t>´40</t>
  </si>
  <si>
    <t>´41</t>
  </si>
  <si>
    <t>´42</t>
  </si>
  <si>
    <t>´43</t>
  </si>
  <si>
    <t>´44</t>
  </si>
  <si>
    <t>´45</t>
  </si>
  <si>
    <t>´46</t>
  </si>
  <si>
    <t>´47</t>
  </si>
  <si>
    <t>TOTAL =</t>
  </si>
  <si>
    <t>MUDANÇA PROTHEUS SERVIDOR LOCAL</t>
  </si>
  <si>
    <t>QTDE</t>
  </si>
  <si>
    <t>VLR UNT</t>
  </si>
  <si>
    <t>VLR TOTAL</t>
  </si>
  <si>
    <t>MIGRAÇÃO ACTVS</t>
  </si>
  <si>
    <t>SQL SERVER</t>
  </si>
  <si>
    <t>SQL USUARIO</t>
  </si>
  <si>
    <t>ATUALIZAÇÃO SERVIDOR</t>
  </si>
  <si>
    <t>Atcvs</t>
  </si>
  <si>
    <t>Microsoft</t>
  </si>
  <si>
    <t>INVESTIMENTO MENSAL PROTHEUS</t>
  </si>
  <si>
    <t>MENSALIDADE</t>
  </si>
  <si>
    <t>CLOUD</t>
  </si>
  <si>
    <t>INTERNET REDULDANTE</t>
  </si>
  <si>
    <t>VLR ATUAL</t>
  </si>
  <si>
    <t>VLR TOTAL =</t>
  </si>
  <si>
    <t>TOTAL INVESTIMENTO =</t>
  </si>
  <si>
    <t>LICENÇA WEBSERVICE</t>
  </si>
  <si>
    <t>INTERNET ALGAR</t>
  </si>
  <si>
    <t>VELOCIDADE 15 Mbps</t>
  </si>
  <si>
    <t>VELOCIDADE 50 Mbps</t>
  </si>
  <si>
    <t>Valor</t>
  </si>
  <si>
    <t>até 04/2021</t>
  </si>
  <si>
    <t>Esse aumento de velocidade de internet se deu conta pelo auto volume de backup a ser enviado toda noite</t>
  </si>
  <si>
    <t>Evolution / horas</t>
  </si>
  <si>
    <t>após 04/2021 (aumento de 450,13) / contrato 36 meses</t>
  </si>
  <si>
    <t xml:space="preserve">REDUÇÃO </t>
  </si>
  <si>
    <t>ATUALIZAR CONT</t>
  </si>
  <si>
    <t>VLR SERVER INTERNO</t>
  </si>
  <si>
    <t>APÓS MUDANÇA FAIXA</t>
  </si>
  <si>
    <t>Investimento Mapeado</t>
  </si>
  <si>
    <t>Importador XML</t>
  </si>
  <si>
    <t>Apontamento / Exp</t>
  </si>
  <si>
    <t>Form Preço</t>
  </si>
  <si>
    <t>Contabilização do Estoque</t>
  </si>
  <si>
    <t>( e 697,00 mês)</t>
  </si>
  <si>
    <t>Rotina de Inventário</t>
  </si>
  <si>
    <t>Layout Sicred Tylco</t>
  </si>
  <si>
    <t>Marcelo / Gdview</t>
  </si>
  <si>
    <t>Rodrigo / Microwiser</t>
  </si>
  <si>
    <t>Actvs</t>
  </si>
  <si>
    <t>Apurações Regime Caixa</t>
  </si>
  <si>
    <t>Módulo a ser finalizado</t>
  </si>
  <si>
    <t>Custos</t>
  </si>
  <si>
    <t>Módulos não implantados</t>
  </si>
  <si>
    <t>Qualidade</t>
  </si>
  <si>
    <t>Ativo Imobilizado</t>
  </si>
  <si>
    <t>BI</t>
  </si>
  <si>
    <t>Manutenção de Ativos</t>
  </si>
  <si>
    <t xml:space="preserve">Integração com PW </t>
  </si>
  <si>
    <t>Portal de Vendas</t>
  </si>
  <si>
    <t>Murilo</t>
  </si>
  <si>
    <t>Prosyst</t>
  </si>
  <si>
    <t>Investimento</t>
  </si>
  <si>
    <t>Mensalidade</t>
  </si>
  <si>
    <t>Totvs</t>
  </si>
  <si>
    <t>Melhorias</t>
  </si>
  <si>
    <t>Total</t>
  </si>
  <si>
    <t>Mensalidade/Investimento</t>
  </si>
  <si>
    <t>Atual</t>
  </si>
  <si>
    <t>Internalizando servidor</t>
  </si>
  <si>
    <t>Mensalidade sem internalizar</t>
  </si>
  <si>
    <t>Carga máquina</t>
  </si>
  <si>
    <t>Implantação depósito  intermédiario</t>
  </si>
  <si>
    <t>proposta com 60 usuários</t>
  </si>
  <si>
    <t>Custo por usuário</t>
  </si>
  <si>
    <t>Reajuste</t>
  </si>
  <si>
    <t>INPC / IGPM</t>
  </si>
  <si>
    <t>pela faixa faturamento</t>
  </si>
  <si>
    <t>Custo por 50 usuários c/ 2 telas (100 telas)</t>
  </si>
  <si>
    <t>Custo para adicionar usuário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</si>
</sst>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26" x14ac:knownFonts="1">
    <font>
      <sz val="6"/>
      <color indexed="8"/>
      <name val="Courier New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indexed="8"/>
      <name val="Courier New"/>
      <family val="2"/>
    </font>
    <font>
      <b/>
      <sz val="12"/>
      <color indexed="8"/>
      <name val="Courier New"/>
      <family val="3"/>
    </font>
    <font>
      <sz val="8"/>
      <name val="Courier New"/>
      <family val="2"/>
    </font>
    <font>
      <b/>
      <sz val="12"/>
      <color rgb="FFFF0000"/>
      <name val="Courier New"/>
      <family val="3"/>
    </font>
    <font>
      <sz val="12"/>
      <color indexed="8"/>
      <name val="Courier New"/>
      <family val="3"/>
    </font>
    <font>
      <b/>
      <sz val="12"/>
      <name val="Courier New"/>
      <family val="3"/>
    </font>
    <font>
      <b/>
      <u/>
      <sz val="12"/>
      <color indexed="8"/>
      <name val="Courier New"/>
      <family val="3"/>
    </font>
    <font>
      <sz val="12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8CCE4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 applyNumberFormat="0" applyFill="0" applyBorder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1">
    <xf numFmtId="0" fontId="0" fillId="0" borderId="0" xfId="0"/>
    <xf numFmtId="0" fontId="18" fillId="0" borderId="0" xfId="0" applyFont="1"/>
    <xf numFmtId="0" fontId="18" fillId="33" borderId="10" xfId="0" applyFont="1" applyFill="1" applyBorder="1" applyAlignment="1">
      <alignment horizontal="left"/>
    </xf>
    <xf numFmtId="0" fontId="18" fillId="34" borderId="10" xfId="0" applyFont="1" applyFill="1" applyBorder="1" applyAlignment="1">
      <alignment horizontal="left"/>
    </xf>
    <xf numFmtId="0" fontId="18" fillId="0" borderId="1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0" xfId="0" applyFont="1"/>
    <xf numFmtId="0" fontId="18" fillId="35" borderId="0" xfId="0" applyFont="1" applyFill="1"/>
    <xf numFmtId="44" fontId="18" fillId="0" borderId="0" xfId="1" applyFont="1"/>
    <xf numFmtId="44" fontId="19" fillId="0" borderId="0" xfId="0" applyNumberFormat="1" applyFont="1"/>
    <xf numFmtId="0" fontId="19" fillId="36" borderId="0" xfId="0" applyFont="1" applyFill="1" applyAlignment="1">
      <alignment horizontal="left" indent="1"/>
    </xf>
    <xf numFmtId="0" fontId="19" fillId="36" borderId="0" xfId="0" applyFont="1" applyFill="1"/>
    <xf numFmtId="44" fontId="19" fillId="36" borderId="0" xfId="0" applyNumberFormat="1" applyFont="1" applyFill="1"/>
    <xf numFmtId="0" fontId="19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44" fontId="19" fillId="36" borderId="0" xfId="1" applyFont="1" applyFill="1"/>
    <xf numFmtId="0" fontId="21" fillId="0" borderId="0" xfId="0" applyFont="1"/>
    <xf numFmtId="44" fontId="18" fillId="0" borderId="0" xfId="1" applyFont="1" applyFill="1"/>
    <xf numFmtId="0" fontId="18" fillId="0" borderId="0" xfId="0" applyFont="1" applyFill="1"/>
    <xf numFmtId="44" fontId="19" fillId="0" borderId="0" xfId="1" applyFont="1" applyFill="1"/>
    <xf numFmtId="0" fontId="19" fillId="0" borderId="0" xfId="0" applyFont="1" applyFill="1"/>
    <xf numFmtId="44" fontId="19" fillId="36" borderId="0" xfId="0" applyNumberFormat="1" applyFont="1" applyFill="1" applyAlignment="1"/>
    <xf numFmtId="44" fontId="19" fillId="36" borderId="0" xfId="0" applyNumberFormat="1" applyFont="1" applyFill="1" applyAlignment="1">
      <alignment horizontal="right"/>
    </xf>
    <xf numFmtId="44" fontId="19" fillId="0" borderId="0" xfId="0" applyNumberFormat="1" applyFont="1" applyFill="1" applyAlignment="1">
      <alignment horizontal="right"/>
    </xf>
    <xf numFmtId="44" fontId="19" fillId="0" borderId="0" xfId="0" applyNumberFormat="1" applyFont="1" applyFill="1" applyAlignment="1"/>
    <xf numFmtId="0" fontId="19" fillId="0" borderId="0" xfId="0" applyFont="1" applyFill="1" applyAlignment="1">
      <alignment horizontal="center"/>
    </xf>
    <xf numFmtId="44" fontId="22" fillId="0" borderId="0" xfId="0" applyNumberFormat="1" applyFont="1" applyFill="1" applyAlignment="1">
      <alignment horizontal="center"/>
    </xf>
    <xf numFmtId="0" fontId="22" fillId="0" borderId="0" xfId="0" applyFont="1" applyAlignment="1">
      <alignment horizontal="right"/>
    </xf>
    <xf numFmtId="44" fontId="22" fillId="0" borderId="0" xfId="0" applyNumberFormat="1" applyFont="1" applyFill="1" applyAlignment="1">
      <alignment horizontal="right"/>
    </xf>
    <xf numFmtId="44" fontId="19" fillId="0" borderId="0" xfId="1" applyFont="1" applyFill="1" applyAlignment="1">
      <alignment horizontal="left"/>
    </xf>
    <xf numFmtId="44" fontId="22" fillId="0" borderId="0" xfId="0" applyNumberFormat="1" applyFont="1" applyFill="1" applyAlignment="1">
      <alignment horizontal="left"/>
    </xf>
    <xf numFmtId="0" fontId="19" fillId="0" borderId="0" xfId="0" applyFont="1" applyAlignment="1">
      <alignment horizontal="left"/>
    </xf>
    <xf numFmtId="44" fontId="22" fillId="0" borderId="0" xfId="0" applyNumberFormat="1" applyFont="1" applyFill="1" applyAlignment="1"/>
    <xf numFmtId="44" fontId="23" fillId="0" borderId="0" xfId="1" applyFont="1" applyAlignment="1">
      <alignment horizontal="left" wrapText="1"/>
    </xf>
    <xf numFmtId="0" fontId="18" fillId="0" borderId="0" xfId="0" applyFont="1" applyAlignment="1">
      <alignment horizontal="right"/>
    </xf>
    <xf numFmtId="44" fontId="18" fillId="0" borderId="0" xfId="0" applyNumberFormat="1" applyFont="1"/>
    <xf numFmtId="0" fontId="19" fillId="0" borderId="0" xfId="0" applyFont="1" applyAlignment="1">
      <alignment horizontal="center"/>
    </xf>
    <xf numFmtId="44" fontId="23" fillId="0" borderId="0" xfId="1" applyFont="1"/>
    <xf numFmtId="44" fontId="25" fillId="0" borderId="0" xfId="1" applyFont="1"/>
    <xf numFmtId="44" fontId="25" fillId="0" borderId="0" xfId="0" applyNumberFormat="1" applyFont="1"/>
    <xf numFmtId="44" fontId="18" fillId="0" borderId="0" xfId="1" applyFont="1" applyAlignment="1">
      <alignment horizontal="center"/>
    </xf>
    <xf numFmtId="0" fontId="18" fillId="0" borderId="0" xfId="0" applyFont="1" applyAlignment="1">
      <alignment wrapText="1"/>
    </xf>
    <xf numFmtId="44" fontId="23" fillId="0" borderId="0" xfId="1" applyFont="1" applyAlignment="1">
      <alignment horizontal="right" wrapText="1"/>
    </xf>
    <xf numFmtId="44" fontId="23" fillId="0" borderId="0" xfId="1" applyFont="1" applyAlignment="1">
      <alignment wrapText="1"/>
    </xf>
    <xf numFmtId="8" fontId="23" fillId="0" borderId="0" xfId="1" applyNumberFormat="1" applyFont="1" applyAlignment="1">
      <alignment horizontal="right" wrapText="1"/>
    </xf>
    <xf numFmtId="44" fontId="21" fillId="0" borderId="0" xfId="1" applyFont="1" applyAlignment="1">
      <alignment horizontal="left" wrapText="1"/>
    </xf>
    <xf numFmtId="0" fontId="24" fillId="0" borderId="0" xfId="0" applyFont="1" applyAlignment="1">
      <alignment horizontal="center"/>
    </xf>
    <xf numFmtId="44" fontId="19" fillId="0" borderId="0" xfId="1" applyFont="1" applyAlignment="1">
      <alignment horizontal="center"/>
    </xf>
    <xf numFmtId="44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</cellXfs>
  <cellStyles count="43">
    <cellStyle name="20% - Ênfase1" xfId="20" builtinId="30" customBuiltin="1"/>
    <cellStyle name="20% - Ênfase2" xfId="24" builtinId="34" customBuiltin="1"/>
    <cellStyle name="20% - Ênfase3" xfId="28" builtinId="38" customBuiltin="1"/>
    <cellStyle name="20% - Ênfase4" xfId="32" builtinId="42" customBuiltin="1"/>
    <cellStyle name="20% - Ênfase5" xfId="36" builtinId="46" customBuiltin="1"/>
    <cellStyle name="20% - Ênfase6" xfId="40" builtinId="50" customBuiltin="1"/>
    <cellStyle name="40% - Ênfase1" xfId="21" builtinId="31" customBuiltin="1"/>
    <cellStyle name="40% - Ênfase2" xfId="25" builtinId="35" customBuiltin="1"/>
    <cellStyle name="40% - Ênfase3" xfId="29" builtinId="39" customBuiltin="1"/>
    <cellStyle name="40% - Ênfase4" xfId="33" builtinId="43" customBuiltin="1"/>
    <cellStyle name="40% - Ênfase5" xfId="37" builtinId="47" customBuiltin="1"/>
    <cellStyle name="40% - Ênfase6" xfId="41" builtinId="51" customBuiltin="1"/>
    <cellStyle name="60% - Ênfase1" xfId="22" builtinId="32" customBuiltin="1"/>
    <cellStyle name="60% - Ênfase2" xfId="26" builtinId="36" customBuiltin="1"/>
    <cellStyle name="60% - Ênfase3" xfId="30" builtinId="40" customBuiltin="1"/>
    <cellStyle name="60% - Ênfase4" xfId="34" builtinId="44" customBuiltin="1"/>
    <cellStyle name="60% - Ênfase5" xfId="38" builtinId="48" customBuiltin="1"/>
    <cellStyle name="60% - Ênfase6" xfId="42" builtinId="52" customBuiltin="1"/>
    <cellStyle name="Bom" xfId="7" builtinId="26" customBuiltin="1"/>
    <cellStyle name="Cálculo" xfId="12" builtinId="22" customBuiltin="1"/>
    <cellStyle name="Célula de Verificação" xfId="14" builtinId="23" customBuiltin="1"/>
    <cellStyle name="Célula Vinculada" xfId="13" builtinId="24" customBuiltin="1"/>
    <cellStyle name="Ênfase1" xfId="19" builtinId="29" customBuiltin="1"/>
    <cellStyle name="Ênfase2" xfId="23" builtinId="33" customBuiltin="1"/>
    <cellStyle name="Ênfase3" xfId="27" builtinId="37" customBuiltin="1"/>
    <cellStyle name="Ênfase4" xfId="31" builtinId="41" customBuiltin="1"/>
    <cellStyle name="Ênfase5" xfId="35" builtinId="45" customBuiltin="1"/>
    <cellStyle name="Ênfase6" xfId="39" builtinId="49" customBuiltin="1"/>
    <cellStyle name="Entrada" xfId="10" builtinId="20" customBuiltin="1"/>
    <cellStyle name="Moeda" xfId="1" builtinId="4"/>
    <cellStyle name="Neutro" xfId="9" builtinId="28" customBuiltin="1"/>
    <cellStyle name="Normal" xfId="0" builtinId="0" customBuiltin="1"/>
    <cellStyle name="Nota" xfId="16" builtinId="10" customBuiltin="1"/>
    <cellStyle name="Ruim" xfId="8" builtinId="27" customBuiltin="1"/>
    <cellStyle name="Saída" xfId="11" builtinId="21" customBuiltin="1"/>
    <cellStyle name="Texto de Aviso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ítulo 4" xfId="6" builtinId="19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CCA54-DE99-44D9-B5FF-928C4345CE3B}">
  <sheetPr>
    <pageSetUpPr fitToPage="1"/>
  </sheetPr>
  <dimension ref="A1:I134"/>
  <sheetViews>
    <sheetView topLeftCell="A121" zoomScale="115" zoomScaleNormal="115" workbookViewId="0">
      <selection activeCell="E133" activeCellId="1" sqref="D133 E133"/>
    </sheetView>
  </sheetViews>
  <sheetFormatPr defaultRowHeight="15" customHeight="1" x14ac:dyDescent="0.25"/>
  <cols>
    <col min="1" max="1" width="6.59765625" style="1" customWidth="1"/>
    <col min="2" max="2" width="46.796875" style="1" customWidth="1"/>
    <col min="3" max="3" width="46.3984375" style="1" customWidth="1"/>
    <col min="4" max="4" width="49.796875" style="1" customWidth="1"/>
    <col min="5" max="5" width="48.796875" style="1" customWidth="1"/>
    <col min="6" max="6" width="39.59765625" style="1" customWidth="1"/>
    <col min="7" max="7" width="32.796875" style="1" bestFit="1" customWidth="1"/>
    <col min="8" max="16384" width="9.59765625" style="1"/>
  </cols>
  <sheetData>
    <row r="1" spans="1:5" ht="15" hidden="1" customHeight="1" x14ac:dyDescent="0.25"/>
    <row r="2" spans="1:5" ht="15" hidden="1" customHeight="1" x14ac:dyDescent="0.3">
      <c r="B2" s="6" t="s">
        <v>49</v>
      </c>
      <c r="C2" s="6" t="s">
        <v>47</v>
      </c>
      <c r="D2" s="6" t="s">
        <v>48</v>
      </c>
      <c r="E2" s="6" t="s">
        <v>50</v>
      </c>
    </row>
    <row r="3" spans="1:5" ht="15" hidden="1" customHeight="1" x14ac:dyDescent="0.25">
      <c r="A3" s="1" t="s">
        <v>52</v>
      </c>
      <c r="B3" s="2" t="s">
        <v>0</v>
      </c>
      <c r="C3" s="4"/>
      <c r="D3" s="4"/>
      <c r="E3" s="4" t="s">
        <v>51</v>
      </c>
    </row>
    <row r="4" spans="1:5" ht="15" hidden="1" customHeight="1" x14ac:dyDescent="0.25">
      <c r="A4" s="1" t="s">
        <v>53</v>
      </c>
      <c r="B4" s="3" t="s">
        <v>1</v>
      </c>
      <c r="C4" s="4"/>
      <c r="D4" s="4" t="s">
        <v>51</v>
      </c>
      <c r="E4" s="4"/>
    </row>
    <row r="5" spans="1:5" ht="15" hidden="1" customHeight="1" x14ac:dyDescent="0.25">
      <c r="A5" s="1" t="s">
        <v>54</v>
      </c>
      <c r="B5" s="3" t="s">
        <v>2</v>
      </c>
      <c r="C5" s="4"/>
      <c r="D5" s="4"/>
      <c r="E5" s="4" t="s">
        <v>51</v>
      </c>
    </row>
    <row r="6" spans="1:5" ht="15" hidden="1" customHeight="1" x14ac:dyDescent="0.25">
      <c r="A6" s="1" t="s">
        <v>55</v>
      </c>
      <c r="B6" s="2" t="s">
        <v>3</v>
      </c>
      <c r="C6" s="4"/>
      <c r="D6" s="4"/>
      <c r="E6" s="4" t="s">
        <v>51</v>
      </c>
    </row>
    <row r="7" spans="1:5" ht="15" hidden="1" customHeight="1" x14ac:dyDescent="0.25">
      <c r="A7" s="1" t="s">
        <v>56</v>
      </c>
      <c r="B7" s="3" t="s">
        <v>4</v>
      </c>
      <c r="C7" s="4"/>
      <c r="D7" s="4"/>
      <c r="E7" s="4" t="s">
        <v>51</v>
      </c>
    </row>
    <row r="8" spans="1:5" ht="15" hidden="1" customHeight="1" x14ac:dyDescent="0.25">
      <c r="A8" s="1" t="s">
        <v>57</v>
      </c>
      <c r="B8" s="2" t="s">
        <v>5</v>
      </c>
      <c r="C8" s="4" t="s">
        <v>51</v>
      </c>
      <c r="D8" s="4"/>
      <c r="E8" s="4"/>
    </row>
    <row r="9" spans="1:5" ht="15" hidden="1" customHeight="1" x14ac:dyDescent="0.25">
      <c r="A9" s="1" t="s">
        <v>58</v>
      </c>
      <c r="B9" s="3" t="s">
        <v>6</v>
      </c>
      <c r="C9" s="4"/>
      <c r="D9" s="4"/>
      <c r="E9" s="4" t="s">
        <v>51</v>
      </c>
    </row>
    <row r="10" spans="1:5" ht="15" hidden="1" customHeight="1" x14ac:dyDescent="0.25">
      <c r="A10" s="1" t="s">
        <v>59</v>
      </c>
      <c r="B10" s="2" t="s">
        <v>7</v>
      </c>
      <c r="C10" s="4"/>
      <c r="D10" s="4"/>
      <c r="E10" s="4" t="s">
        <v>51</v>
      </c>
    </row>
    <row r="11" spans="1:5" ht="15" hidden="1" customHeight="1" x14ac:dyDescent="0.25">
      <c r="A11" s="1" t="s">
        <v>60</v>
      </c>
      <c r="B11" s="3" t="s">
        <v>8</v>
      </c>
      <c r="C11" s="4"/>
      <c r="D11" s="4"/>
      <c r="E11" s="4" t="s">
        <v>51</v>
      </c>
    </row>
    <row r="12" spans="1:5" ht="15" hidden="1" customHeight="1" x14ac:dyDescent="0.25">
      <c r="A12" s="1" t="s">
        <v>61</v>
      </c>
      <c r="B12" s="2" t="s">
        <v>9</v>
      </c>
      <c r="C12" s="4"/>
      <c r="D12" s="4"/>
      <c r="E12" s="4" t="s">
        <v>51</v>
      </c>
    </row>
    <row r="13" spans="1:5" ht="15" hidden="1" customHeight="1" x14ac:dyDescent="0.25">
      <c r="A13" s="1" t="s">
        <v>62</v>
      </c>
      <c r="B13" s="3" t="s">
        <v>10</v>
      </c>
      <c r="C13" s="4"/>
      <c r="D13" s="4"/>
      <c r="E13" s="4" t="s">
        <v>51</v>
      </c>
    </row>
    <row r="14" spans="1:5" ht="15" hidden="1" customHeight="1" x14ac:dyDescent="0.25">
      <c r="A14" s="1" t="s">
        <v>63</v>
      </c>
      <c r="B14" s="2" t="s">
        <v>11</v>
      </c>
      <c r="C14" s="4"/>
      <c r="D14" s="4" t="s">
        <v>51</v>
      </c>
      <c r="E14" s="4"/>
    </row>
    <row r="15" spans="1:5" ht="15" hidden="1" customHeight="1" x14ac:dyDescent="0.25">
      <c r="A15" s="1" t="s">
        <v>64</v>
      </c>
      <c r="B15" s="3" t="s">
        <v>12</v>
      </c>
      <c r="C15" s="4" t="s">
        <v>51</v>
      </c>
      <c r="D15" s="4"/>
      <c r="E15" s="4"/>
    </row>
    <row r="16" spans="1:5" ht="15" hidden="1" customHeight="1" x14ac:dyDescent="0.25">
      <c r="A16" s="1" t="s">
        <v>65</v>
      </c>
      <c r="B16" s="2" t="s">
        <v>13</v>
      </c>
      <c r="C16" s="4" t="s">
        <v>51</v>
      </c>
      <c r="D16" s="4"/>
      <c r="E16" s="4"/>
    </row>
    <row r="17" spans="1:5" ht="15" hidden="1" customHeight="1" x14ac:dyDescent="0.25">
      <c r="A17" s="1" t="s">
        <v>66</v>
      </c>
      <c r="B17" s="3" t="s">
        <v>14</v>
      </c>
      <c r="C17" s="4" t="s">
        <v>51</v>
      </c>
      <c r="D17" s="4"/>
      <c r="E17" s="4"/>
    </row>
    <row r="18" spans="1:5" ht="15" hidden="1" customHeight="1" x14ac:dyDescent="0.25">
      <c r="A18" s="1" t="s">
        <v>67</v>
      </c>
      <c r="B18" s="2" t="s">
        <v>15</v>
      </c>
      <c r="C18" s="4"/>
      <c r="D18" s="4"/>
      <c r="E18" s="4" t="s">
        <v>51</v>
      </c>
    </row>
    <row r="19" spans="1:5" ht="15" hidden="1" customHeight="1" x14ac:dyDescent="0.25">
      <c r="A19" s="1" t="s">
        <v>68</v>
      </c>
      <c r="B19" s="3" t="s">
        <v>16</v>
      </c>
      <c r="C19" s="4"/>
      <c r="D19" s="4" t="s">
        <v>51</v>
      </c>
      <c r="E19" s="4"/>
    </row>
    <row r="20" spans="1:5" ht="15" hidden="1" customHeight="1" x14ac:dyDescent="0.25">
      <c r="A20" s="1" t="s">
        <v>69</v>
      </c>
      <c r="B20" s="2" t="s">
        <v>17</v>
      </c>
      <c r="C20" s="4"/>
      <c r="D20" s="4" t="s">
        <v>51</v>
      </c>
      <c r="E20" s="4"/>
    </row>
    <row r="21" spans="1:5" ht="15" hidden="1" customHeight="1" x14ac:dyDescent="0.25">
      <c r="A21" s="1" t="s">
        <v>70</v>
      </c>
      <c r="B21" s="3" t="s">
        <v>18</v>
      </c>
      <c r="C21" s="4" t="s">
        <v>51</v>
      </c>
      <c r="D21" s="4"/>
      <c r="E21" s="4"/>
    </row>
    <row r="22" spans="1:5" ht="15" hidden="1" customHeight="1" x14ac:dyDescent="0.25">
      <c r="A22" s="1" t="s">
        <v>71</v>
      </c>
      <c r="B22" s="2" t="s">
        <v>19</v>
      </c>
      <c r="C22" s="4"/>
      <c r="D22" s="4"/>
      <c r="E22" s="4" t="s">
        <v>51</v>
      </c>
    </row>
    <row r="23" spans="1:5" ht="15" hidden="1" customHeight="1" x14ac:dyDescent="0.25">
      <c r="A23" s="1" t="s">
        <v>72</v>
      </c>
      <c r="B23" s="3" t="s">
        <v>20</v>
      </c>
      <c r="C23" s="4" t="s">
        <v>51</v>
      </c>
      <c r="D23" s="4"/>
      <c r="E23" s="4"/>
    </row>
    <row r="24" spans="1:5" ht="15" hidden="1" customHeight="1" x14ac:dyDescent="0.25">
      <c r="A24" s="1" t="s">
        <v>73</v>
      </c>
      <c r="B24" s="2" t="s">
        <v>21</v>
      </c>
      <c r="C24" s="4"/>
      <c r="D24" s="4"/>
      <c r="E24" s="4" t="s">
        <v>51</v>
      </c>
    </row>
    <row r="25" spans="1:5" ht="15" hidden="1" customHeight="1" x14ac:dyDescent="0.25">
      <c r="A25" s="1" t="s">
        <v>74</v>
      </c>
      <c r="B25" s="3" t="s">
        <v>22</v>
      </c>
      <c r="C25" s="4"/>
      <c r="D25" s="4"/>
      <c r="E25" s="4" t="s">
        <v>51</v>
      </c>
    </row>
    <row r="26" spans="1:5" ht="15" hidden="1" customHeight="1" x14ac:dyDescent="0.25">
      <c r="A26" s="1" t="s">
        <v>75</v>
      </c>
      <c r="B26" s="2" t="s">
        <v>23</v>
      </c>
      <c r="C26" s="4"/>
      <c r="D26" s="4"/>
      <c r="E26" s="4" t="s">
        <v>51</v>
      </c>
    </row>
    <row r="27" spans="1:5" ht="15" hidden="1" customHeight="1" x14ac:dyDescent="0.25">
      <c r="A27" s="1" t="s">
        <v>76</v>
      </c>
      <c r="B27" s="3" t="s">
        <v>24</v>
      </c>
      <c r="C27" s="4"/>
      <c r="D27" s="4" t="s">
        <v>51</v>
      </c>
      <c r="E27" s="4"/>
    </row>
    <row r="28" spans="1:5" ht="15" hidden="1" customHeight="1" x14ac:dyDescent="0.25">
      <c r="A28" s="1" t="s">
        <v>77</v>
      </c>
      <c r="B28" s="2" t="s">
        <v>25</v>
      </c>
      <c r="C28" s="4" t="s">
        <v>51</v>
      </c>
      <c r="D28" s="4"/>
      <c r="E28" s="4"/>
    </row>
    <row r="29" spans="1:5" ht="15" hidden="1" customHeight="1" x14ac:dyDescent="0.25">
      <c r="A29" s="1" t="s">
        <v>78</v>
      </c>
      <c r="B29" s="3" t="s">
        <v>26</v>
      </c>
      <c r="C29" s="4" t="s">
        <v>51</v>
      </c>
      <c r="D29" s="4"/>
      <c r="E29" s="4"/>
    </row>
    <row r="30" spans="1:5" ht="15" hidden="1" customHeight="1" x14ac:dyDescent="0.25">
      <c r="A30" s="1" t="s">
        <v>79</v>
      </c>
      <c r="B30" s="2" t="s">
        <v>27</v>
      </c>
      <c r="C30" s="4" t="s">
        <v>51</v>
      </c>
      <c r="D30" s="4"/>
      <c r="E30" s="4"/>
    </row>
    <row r="31" spans="1:5" ht="15" hidden="1" customHeight="1" x14ac:dyDescent="0.25">
      <c r="A31" s="1" t="s">
        <v>80</v>
      </c>
      <c r="B31" s="3" t="s">
        <v>28</v>
      </c>
      <c r="C31" s="4"/>
      <c r="D31" s="4" t="s">
        <v>51</v>
      </c>
      <c r="E31" s="4"/>
    </row>
    <row r="32" spans="1:5" ht="15" hidden="1" customHeight="1" x14ac:dyDescent="0.25">
      <c r="A32" s="1" t="s">
        <v>81</v>
      </c>
      <c r="B32" s="2" t="s">
        <v>29</v>
      </c>
      <c r="C32" s="4"/>
      <c r="D32" s="4" t="s">
        <v>51</v>
      </c>
      <c r="E32" s="4"/>
    </row>
    <row r="33" spans="1:5" ht="15" hidden="1" customHeight="1" x14ac:dyDescent="0.25">
      <c r="A33" s="1" t="s">
        <v>82</v>
      </c>
      <c r="B33" s="3" t="s">
        <v>30</v>
      </c>
      <c r="C33" s="4"/>
      <c r="D33" s="4" t="s">
        <v>51</v>
      </c>
      <c r="E33" s="4"/>
    </row>
    <row r="34" spans="1:5" ht="15" hidden="1" customHeight="1" x14ac:dyDescent="0.25">
      <c r="A34" s="1" t="s">
        <v>83</v>
      </c>
      <c r="B34" s="2" t="s">
        <v>31</v>
      </c>
      <c r="C34" s="4" t="s">
        <v>51</v>
      </c>
      <c r="D34" s="4"/>
      <c r="E34" s="4"/>
    </row>
    <row r="35" spans="1:5" ht="15" hidden="1" customHeight="1" x14ac:dyDescent="0.25">
      <c r="A35" s="1" t="s">
        <v>84</v>
      </c>
      <c r="B35" s="3" t="s">
        <v>32</v>
      </c>
      <c r="C35" s="4" t="s">
        <v>51</v>
      </c>
      <c r="D35" s="4"/>
      <c r="E35" s="4"/>
    </row>
    <row r="36" spans="1:5" ht="15" hidden="1" customHeight="1" x14ac:dyDescent="0.25">
      <c r="A36" s="1" t="s">
        <v>85</v>
      </c>
      <c r="B36" s="2" t="s">
        <v>33</v>
      </c>
      <c r="C36" s="4"/>
      <c r="D36" s="4" t="s">
        <v>51</v>
      </c>
      <c r="E36" s="4"/>
    </row>
    <row r="37" spans="1:5" ht="15" hidden="1" customHeight="1" x14ac:dyDescent="0.25">
      <c r="A37" s="1" t="s">
        <v>86</v>
      </c>
      <c r="B37" s="3" t="s">
        <v>34</v>
      </c>
      <c r="C37" s="4" t="s">
        <v>51</v>
      </c>
      <c r="D37" s="4"/>
      <c r="E37" s="4"/>
    </row>
    <row r="38" spans="1:5" ht="15" hidden="1" customHeight="1" x14ac:dyDescent="0.25">
      <c r="A38" s="1" t="s">
        <v>87</v>
      </c>
      <c r="B38" s="2" t="s">
        <v>35</v>
      </c>
      <c r="C38" s="4"/>
      <c r="D38" s="4"/>
      <c r="E38" s="4" t="s">
        <v>51</v>
      </c>
    </row>
    <row r="39" spans="1:5" ht="15" hidden="1" customHeight="1" x14ac:dyDescent="0.25">
      <c r="A39" s="1" t="s">
        <v>88</v>
      </c>
      <c r="B39" s="3" t="s">
        <v>36</v>
      </c>
      <c r="C39" s="4"/>
      <c r="D39" s="4" t="s">
        <v>51</v>
      </c>
      <c r="E39" s="4"/>
    </row>
    <row r="40" spans="1:5" ht="15" hidden="1" customHeight="1" x14ac:dyDescent="0.25">
      <c r="A40" s="1" t="s">
        <v>89</v>
      </c>
      <c r="B40" s="2" t="s">
        <v>37</v>
      </c>
      <c r="C40" s="4"/>
      <c r="D40" s="4" t="s">
        <v>51</v>
      </c>
      <c r="E40" s="4"/>
    </row>
    <row r="41" spans="1:5" ht="15" hidden="1" customHeight="1" x14ac:dyDescent="0.25">
      <c r="A41" s="1" t="s">
        <v>90</v>
      </c>
      <c r="B41" s="3" t="s">
        <v>38</v>
      </c>
      <c r="C41" s="4" t="s">
        <v>51</v>
      </c>
      <c r="D41" s="4"/>
      <c r="E41" s="4"/>
    </row>
    <row r="42" spans="1:5" ht="15" hidden="1" customHeight="1" x14ac:dyDescent="0.25">
      <c r="A42" s="1" t="s">
        <v>91</v>
      </c>
      <c r="B42" s="2" t="s">
        <v>39</v>
      </c>
      <c r="C42" s="4"/>
      <c r="D42" s="4" t="s">
        <v>51</v>
      </c>
      <c r="E42" s="4"/>
    </row>
    <row r="43" spans="1:5" ht="15" hidden="1" customHeight="1" x14ac:dyDescent="0.25">
      <c r="A43" s="1" t="s">
        <v>92</v>
      </c>
      <c r="B43" s="3" t="s">
        <v>40</v>
      </c>
      <c r="C43" s="4"/>
      <c r="D43" s="4"/>
      <c r="E43" s="4" t="s">
        <v>51</v>
      </c>
    </row>
    <row r="44" spans="1:5" ht="15" hidden="1" customHeight="1" x14ac:dyDescent="0.25">
      <c r="A44" s="1" t="s">
        <v>93</v>
      </c>
      <c r="B44" s="2" t="s">
        <v>41</v>
      </c>
      <c r="C44" s="4" t="s">
        <v>51</v>
      </c>
      <c r="D44" s="4"/>
      <c r="E44" s="4"/>
    </row>
    <row r="45" spans="1:5" ht="15" hidden="1" customHeight="1" x14ac:dyDescent="0.25">
      <c r="A45" s="1" t="s">
        <v>94</v>
      </c>
      <c r="B45" s="3" t="s">
        <v>42</v>
      </c>
      <c r="C45" s="4" t="s">
        <v>51</v>
      </c>
      <c r="D45" s="4"/>
      <c r="E45" s="4"/>
    </row>
    <row r="46" spans="1:5" ht="15" hidden="1" customHeight="1" x14ac:dyDescent="0.25">
      <c r="A46" s="1" t="s">
        <v>95</v>
      </c>
      <c r="B46" s="2" t="s">
        <v>43</v>
      </c>
      <c r="C46" s="4"/>
      <c r="D46" s="4" t="s">
        <v>51</v>
      </c>
      <c r="E46" s="4"/>
    </row>
    <row r="47" spans="1:5" ht="15" hidden="1" customHeight="1" x14ac:dyDescent="0.25">
      <c r="A47" s="1" t="s">
        <v>96</v>
      </c>
      <c r="B47" s="3" t="s">
        <v>44</v>
      </c>
      <c r="C47" s="4" t="s">
        <v>51</v>
      </c>
      <c r="D47" s="4"/>
      <c r="E47" s="4"/>
    </row>
    <row r="48" spans="1:5" ht="15" hidden="1" customHeight="1" x14ac:dyDescent="0.25">
      <c r="A48" s="1" t="s">
        <v>97</v>
      </c>
      <c r="B48" s="2" t="s">
        <v>45</v>
      </c>
      <c r="C48" s="4"/>
      <c r="D48" s="4" t="s">
        <v>51</v>
      </c>
      <c r="E48" s="4"/>
    </row>
    <row r="49" spans="1:6" ht="15" hidden="1" customHeight="1" x14ac:dyDescent="0.25">
      <c r="A49" s="1" t="s">
        <v>98</v>
      </c>
      <c r="B49" s="3" t="s">
        <v>46</v>
      </c>
      <c r="C49" s="4" t="s">
        <v>51</v>
      </c>
      <c r="D49" s="4"/>
      <c r="E49" s="4"/>
    </row>
    <row r="50" spans="1:6" ht="15" hidden="1" customHeight="1" x14ac:dyDescent="0.3">
      <c r="C50" s="37">
        <f t="shared" ref="C50:D50" si="0">COUNTIF(C3:C49,"X")</f>
        <v>17</v>
      </c>
      <c r="D50" s="37">
        <f t="shared" si="0"/>
        <v>14</v>
      </c>
      <c r="E50" s="37">
        <f>COUNTIF(E3:E49,"X")</f>
        <v>16</v>
      </c>
    </row>
    <row r="51" spans="1:6" ht="15" hidden="1" customHeight="1" x14ac:dyDescent="0.3">
      <c r="C51" s="11" t="s">
        <v>99</v>
      </c>
      <c r="D51" s="12">
        <v>47</v>
      </c>
    </row>
    <row r="52" spans="1:6" ht="15" hidden="1" customHeight="1" x14ac:dyDescent="0.25">
      <c r="A52" s="8"/>
      <c r="B52" s="8"/>
      <c r="C52" s="8"/>
      <c r="D52" s="8"/>
      <c r="E52" s="8"/>
    </row>
    <row r="53" spans="1:6" ht="15" hidden="1" customHeight="1" x14ac:dyDescent="0.25"/>
    <row r="54" spans="1:6" ht="15" hidden="1" customHeight="1" x14ac:dyDescent="0.3">
      <c r="B54" s="7" t="s">
        <v>100</v>
      </c>
    </row>
    <row r="55" spans="1:6" ht="15" hidden="1" customHeight="1" x14ac:dyDescent="0.25">
      <c r="C55" s="1" t="s">
        <v>101</v>
      </c>
      <c r="D55" s="1" t="s">
        <v>102</v>
      </c>
      <c r="E55" s="1" t="s">
        <v>103</v>
      </c>
    </row>
    <row r="56" spans="1:6" ht="15" hidden="1" customHeight="1" x14ac:dyDescent="0.25">
      <c r="B56" s="1" t="s">
        <v>107</v>
      </c>
      <c r="C56" s="1">
        <v>3</v>
      </c>
      <c r="D56" s="9">
        <v>120</v>
      </c>
      <c r="E56" s="9">
        <f>C56*D56</f>
        <v>360</v>
      </c>
      <c r="F56" s="1" t="s">
        <v>124</v>
      </c>
    </row>
    <row r="57" spans="1:6" ht="15" hidden="1" customHeight="1" x14ac:dyDescent="0.25">
      <c r="B57" s="1" t="s">
        <v>104</v>
      </c>
      <c r="C57" s="1">
        <v>1</v>
      </c>
      <c r="D57" s="9">
        <v>5280</v>
      </c>
      <c r="E57" s="9">
        <f>C57*D57</f>
        <v>5280</v>
      </c>
      <c r="F57" s="1" t="s">
        <v>108</v>
      </c>
    </row>
    <row r="58" spans="1:6" ht="15" hidden="1" customHeight="1" x14ac:dyDescent="0.25">
      <c r="B58" s="1" t="s">
        <v>105</v>
      </c>
      <c r="C58" s="1">
        <v>1</v>
      </c>
      <c r="D58" s="9">
        <v>5822.12</v>
      </c>
      <c r="E58" s="9">
        <f t="shared" ref="E58:E59" si="1">C58*D58</f>
        <v>5822.12</v>
      </c>
      <c r="F58" s="1" t="s">
        <v>109</v>
      </c>
    </row>
    <row r="59" spans="1:6" ht="15" hidden="1" customHeight="1" x14ac:dyDescent="0.3">
      <c r="B59" s="1" t="s">
        <v>106</v>
      </c>
      <c r="C59" s="12">
        <v>50</v>
      </c>
      <c r="D59" s="9">
        <v>1354.62</v>
      </c>
      <c r="E59" s="9">
        <f t="shared" si="1"/>
        <v>67731</v>
      </c>
      <c r="F59" s="1" t="s">
        <v>109</v>
      </c>
    </row>
    <row r="60" spans="1:6" ht="15" hidden="1" customHeight="1" x14ac:dyDescent="0.25">
      <c r="D60" s="9"/>
      <c r="E60" s="9">
        <v>0</v>
      </c>
    </row>
    <row r="61" spans="1:6" ht="15" hidden="1" customHeight="1" x14ac:dyDescent="0.3">
      <c r="D61" s="14" t="s">
        <v>116</v>
      </c>
      <c r="E61" s="13">
        <f>SUM(E57:E60)</f>
        <v>78833.119999999995</v>
      </c>
    </row>
    <row r="62" spans="1:6" ht="15" hidden="1" customHeight="1" x14ac:dyDescent="0.25"/>
    <row r="63" spans="1:6" ht="15" hidden="1" customHeight="1" x14ac:dyDescent="0.25">
      <c r="A63" s="8"/>
      <c r="B63" s="8"/>
      <c r="C63" s="8"/>
      <c r="D63" s="8"/>
      <c r="E63" s="8"/>
    </row>
    <row r="64" spans="1:6" ht="15" hidden="1" customHeight="1" x14ac:dyDescent="0.25"/>
    <row r="65" spans="2:9" ht="15" hidden="1" customHeight="1" x14ac:dyDescent="0.3">
      <c r="B65" s="7" t="s">
        <v>110</v>
      </c>
    </row>
    <row r="66" spans="2:9" ht="15" hidden="1" customHeight="1" x14ac:dyDescent="0.25">
      <c r="C66" s="1" t="s">
        <v>114</v>
      </c>
      <c r="D66" s="1" t="s">
        <v>128</v>
      </c>
      <c r="E66" s="1" t="s">
        <v>127</v>
      </c>
      <c r="F66" s="1" t="s">
        <v>129</v>
      </c>
    </row>
    <row r="67" spans="2:9" ht="15" hidden="1" customHeight="1" x14ac:dyDescent="0.25">
      <c r="B67" s="1" t="s">
        <v>111</v>
      </c>
      <c r="C67" s="9">
        <v>7465</v>
      </c>
      <c r="D67" s="9">
        <v>7465</v>
      </c>
      <c r="E67" s="9">
        <v>7465</v>
      </c>
      <c r="F67" s="9">
        <v>9800</v>
      </c>
    </row>
    <row r="68" spans="2:9" ht="15" hidden="1" customHeight="1" x14ac:dyDescent="0.25">
      <c r="B68" s="1" t="s">
        <v>117</v>
      </c>
      <c r="C68" s="9">
        <v>542.04</v>
      </c>
      <c r="D68" s="9">
        <v>542.04</v>
      </c>
      <c r="E68" s="9">
        <v>542.04</v>
      </c>
      <c r="F68" s="9">
        <v>542.04</v>
      </c>
    </row>
    <row r="69" spans="2:9" ht="15" hidden="1" customHeight="1" x14ac:dyDescent="0.25">
      <c r="B69" s="1" t="s">
        <v>112</v>
      </c>
      <c r="C69" s="9">
        <v>249</v>
      </c>
      <c r="D69" s="9">
        <v>0</v>
      </c>
      <c r="E69" s="9">
        <f>249+3500</f>
        <v>3749</v>
      </c>
      <c r="F69" s="9">
        <v>3749</v>
      </c>
    </row>
    <row r="70" spans="2:9" ht="15" hidden="1" customHeight="1" x14ac:dyDescent="0.25">
      <c r="B70" s="1" t="s">
        <v>113</v>
      </c>
      <c r="C70" s="9">
        <v>790</v>
      </c>
      <c r="D70" s="9">
        <v>0</v>
      </c>
      <c r="E70" s="18">
        <v>790</v>
      </c>
      <c r="F70" s="18">
        <v>790</v>
      </c>
      <c r="G70" s="19"/>
      <c r="H70" s="19"/>
      <c r="I70" s="19"/>
    </row>
    <row r="71" spans="2:9" ht="15" hidden="1" customHeight="1" x14ac:dyDescent="0.3">
      <c r="B71" s="14" t="s">
        <v>115</v>
      </c>
      <c r="C71" s="10">
        <f>SUM(C67:C70)</f>
        <v>9046.0400000000009</v>
      </c>
      <c r="D71" s="10">
        <f>SUM(D67:D70)</f>
        <v>8007.04</v>
      </c>
      <c r="E71" s="20">
        <f>SUM(E67:E70)</f>
        <v>12546.04</v>
      </c>
      <c r="F71" s="20">
        <f>SUM(F67:F70)</f>
        <v>14881.04</v>
      </c>
      <c r="G71" s="19"/>
      <c r="H71" s="19"/>
      <c r="I71" s="19"/>
    </row>
    <row r="72" spans="2:9" ht="15" hidden="1" customHeight="1" x14ac:dyDescent="0.3">
      <c r="B72" s="14"/>
      <c r="C72" s="23" t="s">
        <v>126</v>
      </c>
      <c r="D72" s="22">
        <f>C71-D71</f>
        <v>1039.0000000000009</v>
      </c>
      <c r="E72" s="20"/>
      <c r="F72" s="21"/>
      <c r="G72" s="19"/>
      <c r="H72" s="19"/>
      <c r="I72" s="19"/>
    </row>
    <row r="73" spans="2:9" ht="15" hidden="1" customHeight="1" x14ac:dyDescent="0.3">
      <c r="B73" s="14"/>
      <c r="C73" s="24"/>
      <c r="D73" s="25"/>
      <c r="E73" s="20"/>
      <c r="F73" s="21"/>
      <c r="G73" s="19"/>
      <c r="H73" s="19"/>
      <c r="I73" s="19"/>
    </row>
    <row r="74" spans="2:9" ht="15" hidden="1" customHeight="1" x14ac:dyDescent="0.3">
      <c r="B74" s="14" t="s">
        <v>130</v>
      </c>
      <c r="C74" s="24">
        <f>SUM(C75:C84)</f>
        <v>62370</v>
      </c>
      <c r="D74" s="25"/>
      <c r="E74" s="30"/>
      <c r="F74" s="21"/>
      <c r="G74" s="19"/>
      <c r="H74" s="19"/>
      <c r="I74" s="19"/>
    </row>
    <row r="75" spans="2:9" ht="15" hidden="1" customHeight="1" x14ac:dyDescent="0.3">
      <c r="B75" s="29" t="s">
        <v>131</v>
      </c>
      <c r="C75" s="27">
        <v>6900</v>
      </c>
      <c r="D75" s="27" t="s">
        <v>135</v>
      </c>
      <c r="E75" s="31" t="s">
        <v>138</v>
      </c>
      <c r="F75" s="26"/>
      <c r="G75" s="19"/>
      <c r="H75" s="19"/>
      <c r="I75" s="19"/>
    </row>
    <row r="76" spans="2:9" ht="15" hidden="1" customHeight="1" x14ac:dyDescent="0.3">
      <c r="B76" s="29" t="s">
        <v>132</v>
      </c>
      <c r="C76" s="27">
        <v>9150</v>
      </c>
      <c r="D76" s="27"/>
      <c r="E76" s="31" t="s">
        <v>139</v>
      </c>
      <c r="F76" s="21"/>
      <c r="G76" s="19"/>
      <c r="H76" s="19"/>
      <c r="I76" s="19"/>
    </row>
    <row r="77" spans="2:9" ht="15" hidden="1" customHeight="1" x14ac:dyDescent="0.3">
      <c r="B77" s="29" t="s">
        <v>133</v>
      </c>
      <c r="C77" s="27">
        <v>4000</v>
      </c>
      <c r="D77" s="27"/>
      <c r="E77" s="31" t="s">
        <v>139</v>
      </c>
      <c r="F77" s="21"/>
      <c r="G77" s="19"/>
      <c r="H77" s="19"/>
      <c r="I77" s="19"/>
    </row>
    <row r="78" spans="2:9" ht="15" hidden="1" customHeight="1" x14ac:dyDescent="0.3">
      <c r="B78" s="29" t="s">
        <v>134</v>
      </c>
      <c r="C78" s="29">
        <v>4480</v>
      </c>
      <c r="D78" s="25"/>
      <c r="E78" s="31" t="s">
        <v>140</v>
      </c>
      <c r="F78" s="21"/>
      <c r="G78" s="19"/>
      <c r="H78" s="19"/>
      <c r="I78" s="19"/>
    </row>
    <row r="79" spans="2:9" ht="15" hidden="1" customHeight="1" x14ac:dyDescent="0.3">
      <c r="B79" s="29" t="s">
        <v>137</v>
      </c>
      <c r="C79" s="29">
        <v>3200</v>
      </c>
      <c r="D79" s="25"/>
      <c r="E79" s="31" t="s">
        <v>139</v>
      </c>
      <c r="F79" s="21"/>
      <c r="G79" s="19"/>
      <c r="H79" s="19"/>
      <c r="I79" s="19"/>
    </row>
    <row r="80" spans="2:9" ht="15" hidden="1" customHeight="1" x14ac:dyDescent="0.3">
      <c r="B80" s="29" t="s">
        <v>141</v>
      </c>
      <c r="C80" s="29">
        <v>2640</v>
      </c>
      <c r="E80" s="31" t="s">
        <v>139</v>
      </c>
      <c r="F80" s="21"/>
      <c r="G80" s="19"/>
      <c r="H80" s="19"/>
      <c r="I80" s="19"/>
    </row>
    <row r="81" spans="1:9" ht="15" hidden="1" customHeight="1" x14ac:dyDescent="0.3">
      <c r="B81" s="29" t="s">
        <v>136</v>
      </c>
      <c r="C81" s="29">
        <v>10000</v>
      </c>
      <c r="E81" s="31"/>
      <c r="F81" s="21"/>
      <c r="G81" s="19"/>
      <c r="H81" s="19"/>
      <c r="I81" s="19"/>
    </row>
    <row r="82" spans="1:9" ht="15" hidden="1" customHeight="1" x14ac:dyDescent="0.3">
      <c r="B82" s="29" t="s">
        <v>150</v>
      </c>
      <c r="C82" s="29">
        <v>4000</v>
      </c>
      <c r="E82" s="31" t="s">
        <v>151</v>
      </c>
      <c r="F82" s="21"/>
      <c r="G82" s="19"/>
      <c r="H82" s="19"/>
      <c r="I82" s="19"/>
    </row>
    <row r="83" spans="1:9" ht="15" hidden="1" customHeight="1" x14ac:dyDescent="0.3">
      <c r="B83" s="29" t="s">
        <v>162</v>
      </c>
      <c r="C83" s="29">
        <v>10000</v>
      </c>
      <c r="E83" s="31" t="s">
        <v>139</v>
      </c>
      <c r="F83" s="21"/>
      <c r="G83" s="19"/>
      <c r="H83" s="19"/>
      <c r="I83" s="19"/>
    </row>
    <row r="84" spans="1:9" ht="15" hidden="1" customHeight="1" x14ac:dyDescent="0.3">
      <c r="B84" s="29" t="s">
        <v>163</v>
      </c>
      <c r="C84" s="29">
        <v>8000</v>
      </c>
      <c r="E84" s="31" t="s">
        <v>139</v>
      </c>
      <c r="F84" s="21"/>
      <c r="G84" s="19"/>
      <c r="H84" s="19"/>
      <c r="I84" s="19"/>
    </row>
    <row r="85" spans="1:9" ht="15" hidden="1" customHeight="1" x14ac:dyDescent="0.3">
      <c r="B85" s="29" t="s">
        <v>149</v>
      </c>
      <c r="C85" s="29">
        <v>0</v>
      </c>
      <c r="E85" s="31"/>
      <c r="F85" s="21"/>
      <c r="G85" s="19"/>
      <c r="H85" s="19"/>
      <c r="I85" s="19"/>
    </row>
    <row r="86" spans="1:9" ht="15" hidden="1" customHeight="1" x14ac:dyDescent="0.3">
      <c r="B86" s="28"/>
      <c r="C86" s="27"/>
      <c r="D86" s="27"/>
      <c r="E86" s="20"/>
      <c r="F86" s="21"/>
      <c r="G86" s="19"/>
      <c r="H86" s="19"/>
      <c r="I86" s="19"/>
    </row>
    <row r="87" spans="1:9" ht="15" hidden="1" customHeight="1" x14ac:dyDescent="0.3">
      <c r="B87" s="32" t="s">
        <v>142</v>
      </c>
      <c r="C87" s="29"/>
      <c r="D87" s="25"/>
      <c r="E87" s="20"/>
      <c r="F87" s="21"/>
      <c r="G87" s="19"/>
      <c r="H87" s="19"/>
      <c r="I87" s="19"/>
    </row>
    <row r="88" spans="1:9" ht="15" hidden="1" customHeight="1" x14ac:dyDescent="0.3">
      <c r="B88" s="33" t="s">
        <v>143</v>
      </c>
      <c r="C88" s="29"/>
      <c r="D88" s="25"/>
      <c r="E88" s="20"/>
      <c r="F88" s="21"/>
      <c r="G88" s="19"/>
      <c r="H88" s="19"/>
      <c r="I88" s="19"/>
    </row>
    <row r="89" spans="1:9" ht="15" hidden="1" customHeight="1" x14ac:dyDescent="0.3">
      <c r="B89" s="32"/>
      <c r="C89" s="29"/>
      <c r="D89" s="25"/>
      <c r="E89" s="20"/>
      <c r="F89" s="21"/>
      <c r="G89" s="19"/>
      <c r="H89" s="19"/>
      <c r="I89" s="19"/>
    </row>
    <row r="90" spans="1:9" ht="15" hidden="1" customHeight="1" x14ac:dyDescent="0.3">
      <c r="B90" s="32" t="s">
        <v>144</v>
      </c>
      <c r="C90" s="29"/>
      <c r="D90" s="29"/>
      <c r="E90" s="20"/>
      <c r="F90" s="21"/>
      <c r="G90" s="19"/>
      <c r="H90" s="19"/>
      <c r="I90" s="19"/>
    </row>
    <row r="91" spans="1:9" ht="15" hidden="1" customHeight="1" x14ac:dyDescent="0.3">
      <c r="B91" s="33" t="s">
        <v>145</v>
      </c>
      <c r="C91" s="29" t="s">
        <v>146</v>
      </c>
      <c r="D91" s="33" t="s">
        <v>148</v>
      </c>
      <c r="F91" s="21"/>
      <c r="G91" s="19"/>
      <c r="H91" s="19"/>
      <c r="I91" s="19"/>
    </row>
    <row r="92" spans="1:9" ht="15" hidden="1" customHeight="1" x14ac:dyDescent="0.3">
      <c r="B92" s="33" t="s">
        <v>147</v>
      </c>
      <c r="C92" s="29"/>
      <c r="D92" s="25"/>
      <c r="E92" s="20"/>
      <c r="F92" s="21"/>
      <c r="G92" s="19"/>
      <c r="H92" s="19"/>
      <c r="I92" s="19"/>
    </row>
    <row r="93" spans="1:9" ht="15" hidden="1" customHeight="1" x14ac:dyDescent="0.3">
      <c r="B93" s="28"/>
      <c r="C93" s="29"/>
      <c r="D93" s="25"/>
      <c r="E93" s="20"/>
      <c r="F93" s="21"/>
      <c r="G93" s="19"/>
      <c r="H93" s="19"/>
      <c r="I93" s="19"/>
    </row>
    <row r="94" spans="1:9" ht="15" customHeight="1" x14ac:dyDescent="0.25">
      <c r="C94" s="19"/>
      <c r="D94" s="18"/>
      <c r="E94" s="18"/>
      <c r="F94" s="19"/>
      <c r="G94" s="19"/>
      <c r="H94" s="19"/>
      <c r="I94" s="19"/>
    </row>
    <row r="95" spans="1:9" ht="15" customHeight="1" x14ac:dyDescent="0.25">
      <c r="A95" s="8"/>
      <c r="B95" s="8"/>
      <c r="C95" s="8"/>
      <c r="D95" s="8"/>
      <c r="E95" s="8"/>
    </row>
    <row r="96" spans="1:9" ht="15" hidden="1" customHeight="1" x14ac:dyDescent="0.25"/>
    <row r="97" spans="1:5" ht="15" hidden="1" customHeight="1" x14ac:dyDescent="0.3">
      <c r="B97" s="7" t="s">
        <v>118</v>
      </c>
      <c r="C97" s="5" t="s">
        <v>121</v>
      </c>
    </row>
    <row r="98" spans="1:5" ht="15" hidden="1" customHeight="1" x14ac:dyDescent="0.25">
      <c r="B98" s="1" t="s">
        <v>119</v>
      </c>
      <c r="C98" s="9">
        <f>853.46+165.41</f>
        <v>1018.87</v>
      </c>
      <c r="D98" s="1" t="s">
        <v>122</v>
      </c>
    </row>
    <row r="99" spans="1:5" ht="15" hidden="1" customHeight="1" x14ac:dyDescent="0.3">
      <c r="B99" s="1" t="s">
        <v>120</v>
      </c>
      <c r="C99" s="16">
        <f>1109+360</f>
        <v>1469</v>
      </c>
      <c r="D99" s="7" t="s">
        <v>125</v>
      </c>
    </row>
    <row r="100" spans="1:5" ht="47.25" hidden="1" customHeight="1" x14ac:dyDescent="0.3">
      <c r="C100" s="46" t="s">
        <v>123</v>
      </c>
      <c r="D100" s="46"/>
      <c r="E100" s="46"/>
    </row>
    <row r="101" spans="1:5" ht="15" hidden="1" customHeight="1" x14ac:dyDescent="0.3">
      <c r="C101" s="17"/>
    </row>
    <row r="102" spans="1:5" ht="15" hidden="1" customHeight="1" x14ac:dyDescent="0.25">
      <c r="A102" s="8"/>
      <c r="B102" s="8"/>
      <c r="C102" s="8"/>
      <c r="D102" s="8"/>
      <c r="E102" s="8"/>
    </row>
    <row r="103" spans="1:5" ht="15" customHeight="1" x14ac:dyDescent="0.3">
      <c r="B103" s="1" t="s">
        <v>152</v>
      </c>
      <c r="C103" s="34" t="s">
        <v>153</v>
      </c>
      <c r="D103" s="34">
        <f>(670*174.88)+(6*5193.43)</f>
        <v>148330.18</v>
      </c>
      <c r="E103" s="1" t="s">
        <v>164</v>
      </c>
    </row>
    <row r="104" spans="1:5" ht="15" customHeight="1" x14ac:dyDescent="0.3">
      <c r="C104" s="34" t="s">
        <v>154</v>
      </c>
      <c r="D104" s="34">
        <v>8373.08</v>
      </c>
    </row>
    <row r="105" spans="1:5" ht="15" customHeight="1" x14ac:dyDescent="0.3">
      <c r="C105" s="34" t="s">
        <v>165</v>
      </c>
      <c r="D105" s="34">
        <f>D104/60</f>
        <v>139.55133333333333</v>
      </c>
    </row>
    <row r="106" spans="1:5" ht="15" customHeight="1" x14ac:dyDescent="0.3">
      <c r="C106" s="34" t="s">
        <v>166</v>
      </c>
      <c r="D106" s="43" t="s">
        <v>167</v>
      </c>
    </row>
    <row r="107" spans="1:5" ht="33.75" customHeight="1" x14ac:dyDescent="0.3">
      <c r="C107" s="34" t="s">
        <v>170</v>
      </c>
      <c r="D107" s="45">
        <v>148.38</v>
      </c>
    </row>
    <row r="109" spans="1:5" ht="15" customHeight="1" x14ac:dyDescent="0.3">
      <c r="B109" s="1" t="s">
        <v>155</v>
      </c>
      <c r="C109" s="34" t="s">
        <v>153</v>
      </c>
    </row>
    <row r="110" spans="1:5" ht="15" customHeight="1" x14ac:dyDescent="0.25">
      <c r="C110" s="35" t="s">
        <v>156</v>
      </c>
      <c r="D110" s="36">
        <f>SUM(C75:C85)</f>
        <v>62370</v>
      </c>
    </row>
    <row r="111" spans="1:5" ht="15" customHeight="1" x14ac:dyDescent="0.3">
      <c r="C111" s="14" t="s">
        <v>157</v>
      </c>
      <c r="D111" s="10">
        <f>SUM(D110:D110)</f>
        <v>62370</v>
      </c>
    </row>
    <row r="112" spans="1:5" ht="34.5" customHeight="1" x14ac:dyDescent="0.3">
      <c r="C112" s="44" t="s">
        <v>169</v>
      </c>
      <c r="D112" s="34">
        <f>E71/100</f>
        <v>125.46040000000001</v>
      </c>
    </row>
    <row r="113" spans="2:5" ht="15" customHeight="1" x14ac:dyDescent="0.3">
      <c r="C113" s="34" t="s">
        <v>166</v>
      </c>
      <c r="D113" s="34" t="s">
        <v>168</v>
      </c>
    </row>
    <row r="115" spans="2:5" ht="15" customHeight="1" x14ac:dyDescent="0.3">
      <c r="B115" s="1" t="s">
        <v>158</v>
      </c>
      <c r="C115" s="47" t="s">
        <v>155</v>
      </c>
      <c r="D115" s="47"/>
    </row>
    <row r="116" spans="2:5" ht="15" customHeight="1" x14ac:dyDescent="0.25">
      <c r="B116" s="1" t="s">
        <v>160</v>
      </c>
      <c r="C116" s="35" t="s">
        <v>153</v>
      </c>
      <c r="D116" s="39">
        <f>D111</f>
        <v>62370</v>
      </c>
    </row>
    <row r="117" spans="2:5" ht="15" customHeight="1" x14ac:dyDescent="0.25">
      <c r="C117" s="1">
        <v>2022</v>
      </c>
      <c r="D117" s="9">
        <f>12*12546.04</f>
        <v>150552.48000000001</v>
      </c>
    </row>
    <row r="118" spans="2:5" ht="15" customHeight="1" x14ac:dyDescent="0.25">
      <c r="C118" s="1">
        <v>2023</v>
      </c>
      <c r="D118" s="9">
        <f>12*14881.04</f>
        <v>178572.48</v>
      </c>
    </row>
    <row r="119" spans="2:5" ht="15" customHeight="1" x14ac:dyDescent="0.3">
      <c r="C119" s="35" t="s">
        <v>157</v>
      </c>
      <c r="D119" s="38">
        <f>SUM(D116:D118)</f>
        <v>391494.96</v>
      </c>
    </row>
    <row r="121" spans="2:5" ht="15" customHeight="1" x14ac:dyDescent="0.3">
      <c r="C121" s="47" t="s">
        <v>152</v>
      </c>
      <c r="D121" s="47"/>
    </row>
    <row r="122" spans="2:5" ht="15" customHeight="1" x14ac:dyDescent="0.25">
      <c r="C122" s="35" t="s">
        <v>153</v>
      </c>
      <c r="D122" s="40">
        <f>D103</f>
        <v>148330.18</v>
      </c>
    </row>
    <row r="123" spans="2:5" ht="15" customHeight="1" x14ac:dyDescent="0.25">
      <c r="C123" s="1">
        <v>2022</v>
      </c>
      <c r="D123" s="9">
        <f>12*8373.08</f>
        <v>100476.95999999999</v>
      </c>
    </row>
    <row r="124" spans="2:5" ht="15" customHeight="1" x14ac:dyDescent="0.25">
      <c r="C124" s="1">
        <v>2023</v>
      </c>
      <c r="D124" s="9">
        <f>(12*8373.08)*1.15</f>
        <v>115548.50399999999</v>
      </c>
    </row>
    <row r="125" spans="2:5" ht="15" customHeight="1" x14ac:dyDescent="0.3">
      <c r="C125" s="35" t="s">
        <v>157</v>
      </c>
      <c r="D125" s="38">
        <f>SUM(D122:D124)</f>
        <v>364355.64399999997</v>
      </c>
    </row>
    <row r="127" spans="2:5" ht="28.5" customHeight="1" x14ac:dyDescent="0.3">
      <c r="B127" s="42" t="s">
        <v>161</v>
      </c>
      <c r="C127" s="37" t="s">
        <v>159</v>
      </c>
      <c r="D127" s="37">
        <v>2022</v>
      </c>
      <c r="E127" s="37">
        <v>2023</v>
      </c>
    </row>
    <row r="128" spans="2:5" ht="15" customHeight="1" x14ac:dyDescent="0.25">
      <c r="B128" s="1" t="s">
        <v>155</v>
      </c>
      <c r="C128" s="41">
        <v>9046.0400000000009</v>
      </c>
      <c r="D128" s="41">
        <v>12546.04</v>
      </c>
      <c r="E128" s="41">
        <v>14881.04</v>
      </c>
    </row>
    <row r="129" spans="2:5" ht="19.5" customHeight="1" x14ac:dyDescent="0.25">
      <c r="C129" s="41"/>
      <c r="D129" s="41">
        <f>D128*12</f>
        <v>150552.48000000001</v>
      </c>
      <c r="E129" s="41">
        <f>E128*12</f>
        <v>178572.48</v>
      </c>
    </row>
    <row r="130" spans="2:5" ht="19.5" customHeight="1" x14ac:dyDescent="0.3">
      <c r="C130" s="41"/>
      <c r="D130" s="48">
        <f>D129+E129</f>
        <v>329124.96000000002</v>
      </c>
      <c r="E130" s="48"/>
    </row>
    <row r="131" spans="2:5" ht="19.5" customHeight="1" x14ac:dyDescent="0.25">
      <c r="C131" s="41"/>
      <c r="D131" s="41"/>
      <c r="E131" s="41"/>
    </row>
    <row r="132" spans="2:5" ht="15" customHeight="1" x14ac:dyDescent="0.25">
      <c r="B132" s="1" t="s">
        <v>152</v>
      </c>
      <c r="C132" s="9">
        <v>8373.08</v>
      </c>
      <c r="D132" s="9">
        <v>8373.08</v>
      </c>
      <c r="E132" s="9">
        <v>8373.08</v>
      </c>
    </row>
    <row r="133" spans="2:5" ht="21" customHeight="1" x14ac:dyDescent="0.25">
      <c r="D133" s="36">
        <f>D132*12</f>
        <v>100476.95999999999</v>
      </c>
      <c r="E133" s="36">
        <f>(E132*12)*1.15</f>
        <v>115548.50399999999</v>
      </c>
    </row>
    <row r="134" spans="2:5" ht="15" customHeight="1" x14ac:dyDescent="0.3">
      <c r="D134" s="49">
        <f>D133+E133</f>
        <v>216025.46399999998</v>
      </c>
      <c r="E134" s="50"/>
    </row>
  </sheetData>
  <mergeCells count="5">
    <mergeCell ref="C100:E100"/>
    <mergeCell ref="C115:D115"/>
    <mergeCell ref="C121:D121"/>
    <mergeCell ref="D130:E130"/>
    <mergeCell ref="D134:E134"/>
  </mergeCells>
  <pageMargins left="0.51181102362204722" right="0.51181102362204722" top="0.39370078740157483" bottom="0.39370078740157483" header="0.31496062992125984" footer="0.31496062992125984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34"/>
  <sheetViews>
    <sheetView tabSelected="1" topLeftCell="A121" zoomScale="115" zoomScaleNormal="115" workbookViewId="0">
      <selection activeCell="D133" sqref="D133:E133"/>
    </sheetView>
  </sheetViews>
  <sheetFormatPr defaultRowHeight="15" customHeight="1" x14ac:dyDescent="0.25"/>
  <cols>
    <col min="1" max="1" width="6.59765625" style="1" customWidth="1"/>
    <col min="2" max="2" width="46.796875" style="1" customWidth="1"/>
    <col min="3" max="3" width="46.3984375" style="1" customWidth="1"/>
    <col min="4" max="4" width="49.796875" style="1" customWidth="1"/>
    <col min="5" max="5" width="48.796875" style="1" customWidth="1"/>
    <col min="6" max="6" width="39.59765625" style="1" customWidth="1"/>
    <col min="7" max="7" width="32.796875" style="1" bestFit="1" customWidth="1"/>
    <col min="8" max="16384" width="9.59765625" style="1"/>
  </cols>
  <sheetData>
    <row r="2" spans="1:5" ht="15" customHeight="1" x14ac:dyDescent="0.3">
      <c r="B2" s="6" t="s">
        <v>49</v>
      </c>
      <c r="C2" s="6" t="s">
        <v>47</v>
      </c>
      <c r="D2" s="6" t="s">
        <v>48</v>
      </c>
      <c r="E2" s="6" t="s">
        <v>50</v>
      </c>
    </row>
    <row r="3" spans="1:5" ht="15" hidden="1" customHeight="1" x14ac:dyDescent="0.25">
      <c r="A3" s="1" t="s">
        <v>52</v>
      </c>
      <c r="B3" s="2" t="s">
        <v>0</v>
      </c>
      <c r="C3" s="4"/>
      <c r="D3" s="4"/>
      <c r="E3" s="4" t="s">
        <v>51</v>
      </c>
    </row>
    <row r="4" spans="1:5" ht="15" hidden="1" customHeight="1" x14ac:dyDescent="0.25">
      <c r="A4" s="1" t="s">
        <v>53</v>
      </c>
      <c r="B4" s="3" t="s">
        <v>1</v>
      </c>
      <c r="C4" s="4"/>
      <c r="D4" s="4" t="s">
        <v>51</v>
      </c>
      <c r="E4" s="4"/>
    </row>
    <row r="5" spans="1:5" ht="15" hidden="1" customHeight="1" x14ac:dyDescent="0.25">
      <c r="A5" s="1" t="s">
        <v>54</v>
      </c>
      <c r="B5" s="3" t="s">
        <v>2</v>
      </c>
      <c r="C5" s="4"/>
      <c r="D5" s="4"/>
      <c r="E5" s="4" t="s">
        <v>51</v>
      </c>
    </row>
    <row r="6" spans="1:5" ht="15" hidden="1" customHeight="1" x14ac:dyDescent="0.25">
      <c r="A6" s="1" t="s">
        <v>55</v>
      </c>
      <c r="B6" s="2" t="s">
        <v>3</v>
      </c>
      <c r="C6" s="4"/>
      <c r="D6" s="4"/>
      <c r="E6" s="4" t="s">
        <v>51</v>
      </c>
    </row>
    <row r="7" spans="1:5" ht="15" hidden="1" customHeight="1" x14ac:dyDescent="0.25">
      <c r="A7" s="1" t="s">
        <v>56</v>
      </c>
      <c r="B7" s="3" t="s">
        <v>4</v>
      </c>
      <c r="C7" s="4"/>
      <c r="D7" s="4"/>
      <c r="E7" s="4" t="s">
        <v>51</v>
      </c>
    </row>
    <row r="8" spans="1:5" ht="15" hidden="1" customHeight="1" x14ac:dyDescent="0.25">
      <c r="A8" s="1" t="s">
        <v>57</v>
      </c>
      <c r="B8" s="2" t="s">
        <v>5</v>
      </c>
      <c r="C8" s="4" t="s">
        <v>51</v>
      </c>
      <c r="D8" s="4"/>
      <c r="E8" s="4"/>
    </row>
    <row r="9" spans="1:5" ht="15" hidden="1" customHeight="1" x14ac:dyDescent="0.25">
      <c r="A9" s="1" t="s">
        <v>58</v>
      </c>
      <c r="B9" s="3" t="s">
        <v>6</v>
      </c>
      <c r="C9" s="4"/>
      <c r="D9" s="4"/>
      <c r="E9" s="4" t="s">
        <v>51</v>
      </c>
    </row>
    <row r="10" spans="1:5" ht="15" hidden="1" customHeight="1" x14ac:dyDescent="0.25">
      <c r="A10" s="1" t="s">
        <v>59</v>
      </c>
      <c r="B10" s="2" t="s">
        <v>7</v>
      </c>
      <c r="C10" s="4"/>
      <c r="D10" s="4"/>
      <c r="E10" s="4" t="s">
        <v>51</v>
      </c>
    </row>
    <row r="11" spans="1:5" ht="15" hidden="1" customHeight="1" x14ac:dyDescent="0.25">
      <c r="A11" s="1" t="s">
        <v>60</v>
      </c>
      <c r="B11" s="3" t="s">
        <v>8</v>
      </c>
      <c r="C11" s="4"/>
      <c r="D11" s="4"/>
      <c r="E11" s="4" t="s">
        <v>51</v>
      </c>
    </row>
    <row r="12" spans="1:5" ht="15" hidden="1" customHeight="1" x14ac:dyDescent="0.25">
      <c r="A12" s="1" t="s">
        <v>61</v>
      </c>
      <c r="B12" s="2" t="s">
        <v>9</v>
      </c>
      <c r="C12" s="4"/>
      <c r="D12" s="4"/>
      <c r="E12" s="4" t="s">
        <v>51</v>
      </c>
    </row>
    <row r="13" spans="1:5" ht="15" hidden="1" customHeight="1" x14ac:dyDescent="0.25">
      <c r="A13" s="1" t="s">
        <v>62</v>
      </c>
      <c r="B13" s="3" t="s">
        <v>10</v>
      </c>
      <c r="C13" s="4"/>
      <c r="D13" s="4"/>
      <c r="E13" s="4" t="s">
        <v>51</v>
      </c>
    </row>
    <row r="14" spans="1:5" ht="15" hidden="1" customHeight="1" x14ac:dyDescent="0.25">
      <c r="A14" s="1" t="s">
        <v>63</v>
      </c>
      <c r="B14" s="2" t="s">
        <v>11</v>
      </c>
      <c r="C14" s="4"/>
      <c r="D14" s="4" t="s">
        <v>51</v>
      </c>
      <c r="E14" s="4"/>
    </row>
    <row r="15" spans="1:5" ht="15" hidden="1" customHeight="1" x14ac:dyDescent="0.25">
      <c r="A15" s="1" t="s">
        <v>64</v>
      </c>
      <c r="B15" s="3" t="s">
        <v>12</v>
      </c>
      <c r="C15" s="4" t="s">
        <v>51</v>
      </c>
      <c r="D15" s="4"/>
      <c r="E15" s="4"/>
    </row>
    <row r="16" spans="1:5" ht="15" hidden="1" customHeight="1" x14ac:dyDescent="0.25">
      <c r="A16" s="1" t="s">
        <v>65</v>
      </c>
      <c r="B16" s="2" t="s">
        <v>13</v>
      </c>
      <c r="C16" s="4" t="s">
        <v>51</v>
      </c>
      <c r="D16" s="4"/>
      <c r="E16" s="4"/>
    </row>
    <row r="17" spans="1:5" ht="15" hidden="1" customHeight="1" x14ac:dyDescent="0.25">
      <c r="A17" s="1" t="s">
        <v>66</v>
      </c>
      <c r="B17" s="3" t="s">
        <v>14</v>
      </c>
      <c r="C17" s="4" t="s">
        <v>51</v>
      </c>
      <c r="D17" s="4"/>
      <c r="E17" s="4"/>
    </row>
    <row r="18" spans="1:5" ht="15" hidden="1" customHeight="1" x14ac:dyDescent="0.25">
      <c r="A18" s="1" t="s">
        <v>67</v>
      </c>
      <c r="B18" s="2" t="s">
        <v>15</v>
      </c>
      <c r="C18" s="4"/>
      <c r="D18" s="4"/>
      <c r="E18" s="4" t="s">
        <v>51</v>
      </c>
    </row>
    <row r="19" spans="1:5" ht="15" hidden="1" customHeight="1" x14ac:dyDescent="0.25">
      <c r="A19" s="1" t="s">
        <v>68</v>
      </c>
      <c r="B19" s="3" t="s">
        <v>16</v>
      </c>
      <c r="C19" s="4"/>
      <c r="D19" s="4" t="s">
        <v>51</v>
      </c>
      <c r="E19" s="4"/>
    </row>
    <row r="20" spans="1:5" ht="15" hidden="1" customHeight="1" x14ac:dyDescent="0.25">
      <c r="A20" s="1" t="s">
        <v>69</v>
      </c>
      <c r="B20" s="2" t="s">
        <v>17</v>
      </c>
      <c r="C20" s="4"/>
      <c r="D20" s="4" t="s">
        <v>51</v>
      </c>
      <c r="E20" s="4"/>
    </row>
    <row r="21" spans="1:5" ht="15" hidden="1" customHeight="1" x14ac:dyDescent="0.25">
      <c r="A21" s="1" t="s">
        <v>70</v>
      </c>
      <c r="B21" s="3" t="s">
        <v>18</v>
      </c>
      <c r="C21" s="4" t="s">
        <v>51</v>
      </c>
      <c r="D21" s="4"/>
      <c r="E21" s="4"/>
    </row>
    <row r="22" spans="1:5" ht="15" hidden="1" customHeight="1" x14ac:dyDescent="0.25">
      <c r="A22" s="1" t="s">
        <v>71</v>
      </c>
      <c r="B22" s="2" t="s">
        <v>19</v>
      </c>
      <c r="C22" s="4"/>
      <c r="D22" s="4"/>
      <c r="E22" s="4" t="s">
        <v>51</v>
      </c>
    </row>
    <row r="23" spans="1:5" ht="15" hidden="1" customHeight="1" x14ac:dyDescent="0.25">
      <c r="A23" s="1" t="s">
        <v>72</v>
      </c>
      <c r="B23" s="3" t="s">
        <v>20</v>
      </c>
      <c r="C23" s="4" t="s">
        <v>51</v>
      </c>
      <c r="D23" s="4"/>
      <c r="E23" s="4"/>
    </row>
    <row r="24" spans="1:5" ht="15" hidden="1" customHeight="1" x14ac:dyDescent="0.25">
      <c r="A24" s="1" t="s">
        <v>73</v>
      </c>
      <c r="B24" s="2" t="s">
        <v>21</v>
      </c>
      <c r="C24" s="4"/>
      <c r="D24" s="4"/>
      <c r="E24" s="4" t="s">
        <v>51</v>
      </c>
    </row>
    <row r="25" spans="1:5" ht="15" hidden="1" customHeight="1" x14ac:dyDescent="0.25">
      <c r="A25" s="1" t="s">
        <v>74</v>
      </c>
      <c r="B25" s="3" t="s">
        <v>22</v>
      </c>
      <c r="C25" s="4"/>
      <c r="D25" s="4"/>
      <c r="E25" s="4" t="s">
        <v>51</v>
      </c>
    </row>
    <row r="26" spans="1:5" ht="15" hidden="1" customHeight="1" x14ac:dyDescent="0.25">
      <c r="A26" s="1" t="s">
        <v>75</v>
      </c>
      <c r="B26" s="2" t="s">
        <v>23</v>
      </c>
      <c r="C26" s="4"/>
      <c r="D26" s="4"/>
      <c r="E26" s="4" t="s">
        <v>51</v>
      </c>
    </row>
    <row r="27" spans="1:5" ht="15" hidden="1" customHeight="1" x14ac:dyDescent="0.25">
      <c r="A27" s="1" t="s">
        <v>76</v>
      </c>
      <c r="B27" s="3" t="s">
        <v>24</v>
      </c>
      <c r="C27" s="4"/>
      <c r="D27" s="4" t="s">
        <v>51</v>
      </c>
      <c r="E27" s="4"/>
    </row>
    <row r="28" spans="1:5" ht="15" hidden="1" customHeight="1" x14ac:dyDescent="0.25">
      <c r="A28" s="1" t="s">
        <v>77</v>
      </c>
      <c r="B28" s="2" t="s">
        <v>25</v>
      </c>
      <c r="C28" s="4" t="s">
        <v>51</v>
      </c>
      <c r="D28" s="4"/>
      <c r="E28" s="4"/>
    </row>
    <row r="29" spans="1:5" ht="15" hidden="1" customHeight="1" x14ac:dyDescent="0.25">
      <c r="A29" s="1" t="s">
        <v>78</v>
      </c>
      <c r="B29" s="3" t="s">
        <v>26</v>
      </c>
      <c r="C29" s="4" t="s">
        <v>51</v>
      </c>
      <c r="D29" s="4"/>
      <c r="E29" s="4"/>
    </row>
    <row r="30" spans="1:5" ht="15" hidden="1" customHeight="1" x14ac:dyDescent="0.25">
      <c r="A30" s="1" t="s">
        <v>79</v>
      </c>
      <c r="B30" s="2" t="s">
        <v>27</v>
      </c>
      <c r="C30" s="4" t="s">
        <v>51</v>
      </c>
      <c r="D30" s="4"/>
      <c r="E30" s="4"/>
    </row>
    <row r="31" spans="1:5" ht="15" hidden="1" customHeight="1" x14ac:dyDescent="0.25">
      <c r="A31" s="1" t="s">
        <v>80</v>
      </c>
      <c r="B31" s="3" t="s">
        <v>28</v>
      </c>
      <c r="C31" s="4"/>
      <c r="D31" s="4" t="s">
        <v>51</v>
      </c>
      <c r="E31" s="4"/>
    </row>
    <row r="32" spans="1:5" ht="15" hidden="1" customHeight="1" x14ac:dyDescent="0.25">
      <c r="A32" s="1" t="s">
        <v>81</v>
      </c>
      <c r="B32" s="2" t="s">
        <v>29</v>
      </c>
      <c r="C32" s="4"/>
      <c r="D32" s="4" t="s">
        <v>51</v>
      </c>
      <c r="E32" s="4"/>
    </row>
    <row r="33" spans="1:5" ht="15" hidden="1" customHeight="1" x14ac:dyDescent="0.25">
      <c r="A33" s="1" t="s">
        <v>82</v>
      </c>
      <c r="B33" s="3" t="s">
        <v>30</v>
      </c>
      <c r="C33" s="4"/>
      <c r="D33" s="4" t="s">
        <v>51</v>
      </c>
      <c r="E33" s="4"/>
    </row>
    <row r="34" spans="1:5" ht="15" hidden="1" customHeight="1" x14ac:dyDescent="0.25">
      <c r="A34" s="1" t="s">
        <v>83</v>
      </c>
      <c r="B34" s="2" t="s">
        <v>31</v>
      </c>
      <c r="C34" s="4" t="s">
        <v>51</v>
      </c>
      <c r="D34" s="4"/>
      <c r="E34" s="4"/>
    </row>
    <row r="35" spans="1:5" ht="15" hidden="1" customHeight="1" x14ac:dyDescent="0.25">
      <c r="A35" s="1" t="s">
        <v>84</v>
      </c>
      <c r="B35" s="3" t="s">
        <v>32</v>
      </c>
      <c r="C35" s="4" t="s">
        <v>51</v>
      </c>
      <c r="D35" s="4"/>
      <c r="E35" s="4"/>
    </row>
    <row r="36" spans="1:5" ht="15" hidden="1" customHeight="1" x14ac:dyDescent="0.25">
      <c r="A36" s="1" t="s">
        <v>85</v>
      </c>
      <c r="B36" s="2" t="s">
        <v>33</v>
      </c>
      <c r="C36" s="4"/>
      <c r="D36" s="4" t="s">
        <v>51</v>
      </c>
      <c r="E36" s="4"/>
    </row>
    <row r="37" spans="1:5" ht="15" hidden="1" customHeight="1" x14ac:dyDescent="0.25">
      <c r="A37" s="1" t="s">
        <v>86</v>
      </c>
      <c r="B37" s="3" t="s">
        <v>34</v>
      </c>
      <c r="C37" s="4" t="s">
        <v>51</v>
      </c>
      <c r="D37" s="4"/>
      <c r="E37" s="4"/>
    </row>
    <row r="38" spans="1:5" ht="15" hidden="1" customHeight="1" x14ac:dyDescent="0.25">
      <c r="A38" s="1" t="s">
        <v>87</v>
      </c>
      <c r="B38" s="2" t="s">
        <v>35</v>
      </c>
      <c r="C38" s="4"/>
      <c r="D38" s="4"/>
      <c r="E38" s="4" t="s">
        <v>51</v>
      </c>
    </row>
    <row r="39" spans="1:5" ht="15" hidden="1" customHeight="1" x14ac:dyDescent="0.25">
      <c r="A39" s="1" t="s">
        <v>88</v>
      </c>
      <c r="B39" s="3" t="s">
        <v>36</v>
      </c>
      <c r="C39" s="4"/>
      <c r="D39" s="4" t="s">
        <v>51</v>
      </c>
      <c r="E39" s="4"/>
    </row>
    <row r="40" spans="1:5" ht="15" hidden="1" customHeight="1" x14ac:dyDescent="0.25">
      <c r="A40" s="1" t="s">
        <v>89</v>
      </c>
      <c r="B40" s="2" t="s">
        <v>37</v>
      </c>
      <c r="C40" s="4"/>
      <c r="D40" s="4" t="s">
        <v>51</v>
      </c>
      <c r="E40" s="4"/>
    </row>
    <row r="41" spans="1:5" ht="15" hidden="1" customHeight="1" x14ac:dyDescent="0.25">
      <c r="A41" s="1" t="s">
        <v>90</v>
      </c>
      <c r="B41" s="3" t="s">
        <v>38</v>
      </c>
      <c r="C41" s="4" t="s">
        <v>51</v>
      </c>
      <c r="D41" s="4"/>
      <c r="E41" s="4"/>
    </row>
    <row r="42" spans="1:5" ht="15" hidden="1" customHeight="1" x14ac:dyDescent="0.25">
      <c r="A42" s="1" t="s">
        <v>91</v>
      </c>
      <c r="B42" s="2" t="s">
        <v>39</v>
      </c>
      <c r="C42" s="4"/>
      <c r="D42" s="4" t="s">
        <v>51</v>
      </c>
      <c r="E42" s="4"/>
    </row>
    <row r="43" spans="1:5" ht="15" hidden="1" customHeight="1" x14ac:dyDescent="0.25">
      <c r="A43" s="1" t="s">
        <v>92</v>
      </c>
      <c r="B43" s="3" t="s">
        <v>40</v>
      </c>
      <c r="C43" s="4"/>
      <c r="D43" s="4"/>
      <c r="E43" s="4" t="s">
        <v>51</v>
      </c>
    </row>
    <row r="44" spans="1:5" ht="15" hidden="1" customHeight="1" x14ac:dyDescent="0.25">
      <c r="A44" s="1" t="s">
        <v>93</v>
      </c>
      <c r="B44" s="2" t="s">
        <v>41</v>
      </c>
      <c r="C44" s="4" t="s">
        <v>51</v>
      </c>
      <c r="D44" s="4"/>
      <c r="E44" s="4"/>
    </row>
    <row r="45" spans="1:5" ht="15" hidden="1" customHeight="1" x14ac:dyDescent="0.25">
      <c r="A45" s="1" t="s">
        <v>94</v>
      </c>
      <c r="B45" s="3" t="s">
        <v>42</v>
      </c>
      <c r="C45" s="4" t="s">
        <v>51</v>
      </c>
      <c r="D45" s="4"/>
      <c r="E45" s="4"/>
    </row>
    <row r="46" spans="1:5" ht="15" hidden="1" customHeight="1" x14ac:dyDescent="0.25">
      <c r="A46" s="1" t="s">
        <v>95</v>
      </c>
      <c r="B46" s="2" t="s">
        <v>43</v>
      </c>
      <c r="C46" s="4"/>
      <c r="D46" s="4" t="s">
        <v>51</v>
      </c>
      <c r="E46" s="4"/>
    </row>
    <row r="47" spans="1:5" ht="15" hidden="1" customHeight="1" x14ac:dyDescent="0.25">
      <c r="A47" s="1" t="s">
        <v>96</v>
      </c>
      <c r="B47" s="3" t="s">
        <v>44</v>
      </c>
      <c r="C47" s="4" t="s">
        <v>51</v>
      </c>
      <c r="D47" s="4"/>
      <c r="E47" s="4"/>
    </row>
    <row r="48" spans="1:5" ht="15" hidden="1" customHeight="1" x14ac:dyDescent="0.25">
      <c r="A48" s="1" t="s">
        <v>97</v>
      </c>
      <c r="B48" s="2" t="s">
        <v>45</v>
      </c>
      <c r="C48" s="4"/>
      <c r="D48" s="4" t="s">
        <v>51</v>
      </c>
      <c r="E48" s="4"/>
    </row>
    <row r="49" spans="1:6" ht="15" hidden="1" customHeight="1" x14ac:dyDescent="0.25">
      <c r="A49" s="1" t="s">
        <v>98</v>
      </c>
      <c r="B49" s="3" t="s">
        <v>46</v>
      </c>
      <c r="C49" s="4" t="s">
        <v>51</v>
      </c>
      <c r="D49" s="4"/>
      <c r="E49" s="4"/>
    </row>
    <row r="50" spans="1:6" ht="15" customHeight="1" x14ac:dyDescent="0.3">
      <c r="C50" s="15">
        <f t="shared" ref="C50:D50" si="0">COUNTIF(C3:C49,"X")</f>
        <v>17</v>
      </c>
      <c r="D50" s="15">
        <f t="shared" si="0"/>
        <v>14</v>
      </c>
      <c r="E50" s="15">
        <f>COUNTIF(E3:E49,"X")</f>
        <v>16</v>
      </c>
    </row>
    <row r="51" spans="1:6" ht="15" customHeight="1" x14ac:dyDescent="0.3">
      <c r="C51" s="11" t="s">
        <v>99</v>
      </c>
      <c r="D51" s="12">
        <v>47</v>
      </c>
    </row>
    <row r="52" spans="1:6" ht="15" customHeight="1" x14ac:dyDescent="0.25">
      <c r="A52" s="8"/>
      <c r="B52" s="8"/>
      <c r="C52" s="8"/>
      <c r="D52" s="8"/>
      <c r="E52" s="8"/>
    </row>
    <row r="54" spans="1:6" ht="15" customHeight="1" x14ac:dyDescent="0.3">
      <c r="B54" s="7" t="s">
        <v>100</v>
      </c>
    </row>
    <row r="55" spans="1:6" ht="15" customHeight="1" x14ac:dyDescent="0.25">
      <c r="C55" s="1" t="s">
        <v>101</v>
      </c>
      <c r="D55" s="1" t="s">
        <v>102</v>
      </c>
      <c r="E55" s="1" t="s">
        <v>103</v>
      </c>
    </row>
    <row r="56" spans="1:6" ht="15" customHeight="1" x14ac:dyDescent="0.25">
      <c r="B56" s="1" t="s">
        <v>107</v>
      </c>
      <c r="C56" s="1">
        <v>3</v>
      </c>
      <c r="D56" s="9">
        <v>120</v>
      </c>
      <c r="E56" s="9">
        <f>C56*D56</f>
        <v>360</v>
      </c>
      <c r="F56" s="1" t="s">
        <v>124</v>
      </c>
    </row>
    <row r="57" spans="1:6" ht="15" customHeight="1" x14ac:dyDescent="0.25">
      <c r="B57" s="1" t="s">
        <v>104</v>
      </c>
      <c r="C57" s="1">
        <v>1</v>
      </c>
      <c r="D57" s="9">
        <v>5280</v>
      </c>
      <c r="E57" s="9">
        <f>C57*D57</f>
        <v>5280</v>
      </c>
      <c r="F57" s="1" t="s">
        <v>108</v>
      </c>
    </row>
    <row r="58" spans="1:6" ht="15" customHeight="1" x14ac:dyDescent="0.25">
      <c r="B58" s="1" t="s">
        <v>105</v>
      </c>
      <c r="C58" s="1">
        <v>1</v>
      </c>
      <c r="D58" s="9">
        <v>5822.12</v>
      </c>
      <c r="E58" s="9">
        <f t="shared" ref="E58:E59" si="1">C58*D58</f>
        <v>5822.12</v>
      </c>
      <c r="F58" s="1" t="s">
        <v>109</v>
      </c>
    </row>
    <row r="59" spans="1:6" ht="15" customHeight="1" x14ac:dyDescent="0.3">
      <c r="B59" s="1" t="s">
        <v>106</v>
      </c>
      <c r="C59" s="12">
        <v>50</v>
      </c>
      <c r="D59" s="9">
        <v>1354.62</v>
      </c>
      <c r="E59" s="9">
        <f t="shared" si="1"/>
        <v>67731</v>
      </c>
      <c r="F59" s="1" t="s">
        <v>109</v>
      </c>
    </row>
    <row r="60" spans="1:6" ht="15" customHeight="1" x14ac:dyDescent="0.25">
      <c r="D60" s="9"/>
      <c r="E60" s="9">
        <v>0</v>
      </c>
    </row>
    <row r="61" spans="1:6" ht="15" customHeight="1" x14ac:dyDescent="0.3">
      <c r="D61" s="14" t="s">
        <v>116</v>
      </c>
      <c r="E61" s="13">
        <f>SUM(E57:E60)</f>
        <v>78833.119999999995</v>
      </c>
    </row>
    <row r="63" spans="1:6" ht="15" customHeight="1" x14ac:dyDescent="0.25">
      <c r="A63" s="8"/>
      <c r="B63" s="8"/>
      <c r="C63" s="8"/>
      <c r="D63" s="8"/>
      <c r="E63" s="8"/>
    </row>
    <row r="65" spans="2:9" ht="15" customHeight="1" x14ac:dyDescent="0.3">
      <c r="B65" s="7" t="s">
        <v>110</v>
      </c>
    </row>
    <row r="66" spans="2:9" ht="15" customHeight="1" x14ac:dyDescent="0.25">
      <c r="C66" s="1" t="s">
        <v>114</v>
      </c>
      <c r="D66" s="1" t="s">
        <v>128</v>
      </c>
      <c r="E66" s="1" t="s">
        <v>127</v>
      </c>
      <c r="F66" s="1" t="s">
        <v>129</v>
      </c>
    </row>
    <row r="67" spans="2:9" ht="15" customHeight="1" x14ac:dyDescent="0.25">
      <c r="B67" s="1" t="s">
        <v>111</v>
      </c>
      <c r="C67" s="9">
        <v>7465</v>
      </c>
      <c r="D67" s="9">
        <v>7465</v>
      </c>
      <c r="E67" s="9">
        <v>7465</v>
      </c>
      <c r="F67" s="9">
        <v>9800</v>
      </c>
    </row>
    <row r="68" spans="2:9" ht="15" customHeight="1" x14ac:dyDescent="0.25">
      <c r="B68" s="1" t="s">
        <v>117</v>
      </c>
      <c r="C68" s="9">
        <v>542.04</v>
      </c>
      <c r="D68" s="9">
        <v>542.04</v>
      </c>
      <c r="E68" s="9">
        <v>542.04</v>
      </c>
      <c r="F68" s="9">
        <v>542.04</v>
      </c>
    </row>
    <row r="69" spans="2:9" ht="15" customHeight="1" x14ac:dyDescent="0.25">
      <c r="B69" s="1" t="s">
        <v>112</v>
      </c>
      <c r="C69" s="9">
        <v>249</v>
      </c>
      <c r="D69" s="9">
        <v>0</v>
      </c>
      <c r="E69" s="9">
        <f>249+3500</f>
        <v>3749</v>
      </c>
      <c r="F69" s="9">
        <v>3749</v>
      </c>
    </row>
    <row r="70" spans="2:9" ht="15" customHeight="1" x14ac:dyDescent="0.25">
      <c r="B70" s="1" t="s">
        <v>113</v>
      </c>
      <c r="C70" s="9">
        <v>790</v>
      </c>
      <c r="D70" s="9">
        <v>0</v>
      </c>
      <c r="E70" s="18">
        <v>790</v>
      </c>
      <c r="F70" s="18">
        <v>790</v>
      </c>
      <c r="G70" s="19"/>
      <c r="H70" s="19"/>
      <c r="I70" s="19"/>
    </row>
    <row r="71" spans="2:9" ht="15" customHeight="1" x14ac:dyDescent="0.3">
      <c r="B71" s="14" t="s">
        <v>115</v>
      </c>
      <c r="C71" s="10">
        <f>SUM(C67:C70)</f>
        <v>9046.0400000000009</v>
      </c>
      <c r="D71" s="10">
        <f>SUM(D67:D70)</f>
        <v>8007.04</v>
      </c>
      <c r="E71" s="20">
        <f>SUM(E67:E70)</f>
        <v>12546.04</v>
      </c>
      <c r="F71" s="20">
        <f>SUM(F67:F70)</f>
        <v>14881.04</v>
      </c>
      <c r="G71" s="19"/>
      <c r="H71" s="19"/>
      <c r="I71" s="19"/>
    </row>
    <row r="72" spans="2:9" ht="15" customHeight="1" x14ac:dyDescent="0.3">
      <c r="B72" s="14"/>
      <c r="C72" s="23" t="s">
        <v>126</v>
      </c>
      <c r="D72" s="22">
        <f>C71-D71</f>
        <v>1039.0000000000009</v>
      </c>
      <c r="E72" s="20"/>
      <c r="F72" s="21"/>
      <c r="G72" s="19"/>
      <c r="H72" s="19"/>
      <c r="I72" s="19"/>
    </row>
    <row r="73" spans="2:9" ht="15" customHeight="1" x14ac:dyDescent="0.3">
      <c r="B73" s="14"/>
      <c r="C73" s="24"/>
      <c r="D73" s="25"/>
      <c r="E73" s="20"/>
      <c r="F73" s="21"/>
      <c r="G73" s="19"/>
      <c r="H73" s="19"/>
      <c r="I73" s="19"/>
    </row>
    <row r="74" spans="2:9" ht="15" customHeight="1" x14ac:dyDescent="0.3">
      <c r="B74" s="14" t="s">
        <v>130</v>
      </c>
      <c r="C74" s="24">
        <f>SUM(C75:C84)</f>
        <v>62370</v>
      </c>
      <c r="D74" s="25"/>
      <c r="E74" s="30"/>
      <c r="F74" s="21"/>
      <c r="G74" s="19"/>
      <c r="H74" s="19"/>
      <c r="I74" s="19"/>
    </row>
    <row r="75" spans="2:9" ht="15" customHeight="1" x14ac:dyDescent="0.3">
      <c r="B75" s="29" t="s">
        <v>131</v>
      </c>
      <c r="C75" s="27">
        <v>6900</v>
      </c>
      <c r="D75" s="27" t="s">
        <v>135</v>
      </c>
      <c r="E75" s="31" t="s">
        <v>138</v>
      </c>
      <c r="F75" s="26"/>
      <c r="G75" s="19"/>
      <c r="H75" s="19"/>
      <c r="I75" s="19"/>
    </row>
    <row r="76" spans="2:9" ht="15" customHeight="1" x14ac:dyDescent="0.3">
      <c r="B76" s="29" t="s">
        <v>132</v>
      </c>
      <c r="C76" s="27">
        <v>9150</v>
      </c>
      <c r="D76" s="27"/>
      <c r="E76" s="31" t="s">
        <v>139</v>
      </c>
      <c r="F76" s="21"/>
      <c r="G76" s="19"/>
      <c r="H76" s="19"/>
      <c r="I76" s="19"/>
    </row>
    <row r="77" spans="2:9" ht="15" customHeight="1" x14ac:dyDescent="0.3">
      <c r="B77" s="29" t="s">
        <v>133</v>
      </c>
      <c r="C77" s="27">
        <v>4000</v>
      </c>
      <c r="D77" s="27"/>
      <c r="E77" s="31" t="s">
        <v>139</v>
      </c>
      <c r="F77" s="21"/>
      <c r="G77" s="19"/>
      <c r="H77" s="19"/>
      <c r="I77" s="19"/>
    </row>
    <row r="78" spans="2:9" ht="15" customHeight="1" x14ac:dyDescent="0.3">
      <c r="B78" s="29" t="s">
        <v>134</v>
      </c>
      <c r="C78" s="29">
        <v>4480</v>
      </c>
      <c r="D78" s="25"/>
      <c r="E78" s="31" t="s">
        <v>140</v>
      </c>
      <c r="F78" s="21"/>
      <c r="G78" s="19"/>
      <c r="H78" s="19"/>
      <c r="I78" s="19"/>
    </row>
    <row r="79" spans="2:9" ht="15" customHeight="1" x14ac:dyDescent="0.3">
      <c r="B79" s="29" t="s">
        <v>137</v>
      </c>
      <c r="C79" s="29">
        <v>3200</v>
      </c>
      <c r="D79" s="25"/>
      <c r="E79" s="31" t="s">
        <v>139</v>
      </c>
      <c r="F79" s="21"/>
      <c r="G79" s="19"/>
      <c r="H79" s="19"/>
      <c r="I79" s="19"/>
    </row>
    <row r="80" spans="2:9" ht="15" customHeight="1" x14ac:dyDescent="0.3">
      <c r="B80" s="29" t="s">
        <v>141</v>
      </c>
      <c r="C80" s="29">
        <v>2640</v>
      </c>
      <c r="E80" s="31" t="s">
        <v>139</v>
      </c>
      <c r="F80" s="21"/>
      <c r="G80" s="19"/>
      <c r="H80" s="19"/>
      <c r="I80" s="19"/>
    </row>
    <row r="81" spans="1:9" ht="15" customHeight="1" x14ac:dyDescent="0.3">
      <c r="B81" s="29" t="s">
        <v>136</v>
      </c>
      <c r="C81" s="29">
        <v>10000</v>
      </c>
      <c r="E81" s="31"/>
      <c r="F81" s="21"/>
      <c r="G81" s="19"/>
      <c r="H81" s="19"/>
      <c r="I81" s="19"/>
    </row>
    <row r="82" spans="1:9" ht="15" customHeight="1" x14ac:dyDescent="0.3">
      <c r="B82" s="29" t="s">
        <v>150</v>
      </c>
      <c r="C82" s="29">
        <v>4000</v>
      </c>
      <c r="E82" s="31" t="s">
        <v>151</v>
      </c>
      <c r="F82" s="21"/>
      <c r="G82" s="19"/>
      <c r="H82" s="19"/>
      <c r="I82" s="19"/>
    </row>
    <row r="83" spans="1:9" ht="15" customHeight="1" x14ac:dyDescent="0.3">
      <c r="B83" s="29" t="s">
        <v>162</v>
      </c>
      <c r="C83" s="29">
        <v>10000</v>
      </c>
      <c r="E83" s="31" t="s">
        <v>139</v>
      </c>
      <c r="F83" s="21"/>
      <c r="G83" s="19"/>
      <c r="H83" s="19"/>
      <c r="I83" s="19"/>
    </row>
    <row r="84" spans="1:9" ht="15" customHeight="1" x14ac:dyDescent="0.3">
      <c r="B84" s="29" t="s">
        <v>163</v>
      </c>
      <c r="C84" s="29">
        <v>8000</v>
      </c>
      <c r="E84" s="31" t="s">
        <v>139</v>
      </c>
      <c r="F84" s="21"/>
      <c r="G84" s="19"/>
      <c r="H84" s="19"/>
      <c r="I84" s="19"/>
    </row>
    <row r="85" spans="1:9" ht="15" customHeight="1" x14ac:dyDescent="0.3">
      <c r="B85" s="29" t="s">
        <v>149</v>
      </c>
      <c r="C85" s="29">
        <v>0</v>
      </c>
      <c r="E85" s="31"/>
      <c r="F85" s="21"/>
      <c r="G85" s="19"/>
      <c r="H85" s="19"/>
      <c r="I85" s="19"/>
    </row>
    <row r="86" spans="1:9" ht="15" customHeight="1" x14ac:dyDescent="0.3">
      <c r="B86" s="28"/>
      <c r="C86" s="27"/>
      <c r="D86" s="27"/>
      <c r="E86" s="20"/>
      <c r="F86" s="21"/>
      <c r="G86" s="19"/>
      <c r="H86" s="19"/>
      <c r="I86" s="19"/>
    </row>
    <row r="87" spans="1:9" ht="15" customHeight="1" x14ac:dyDescent="0.3">
      <c r="B87" s="32" t="s">
        <v>142</v>
      </c>
      <c r="C87" s="29"/>
      <c r="D87" s="25"/>
      <c r="E87" s="20"/>
      <c r="F87" s="21"/>
      <c r="G87" s="19"/>
      <c r="H87" s="19"/>
      <c r="I87" s="19"/>
    </row>
    <row r="88" spans="1:9" ht="15" customHeight="1" x14ac:dyDescent="0.3">
      <c r="B88" s="33" t="s">
        <v>143</v>
      </c>
      <c r="C88" s="29"/>
      <c r="D88" s="25"/>
      <c r="E88" s="20"/>
      <c r="F88" s="21"/>
      <c r="G88" s="19"/>
      <c r="H88" s="19"/>
      <c r="I88" s="19"/>
    </row>
    <row r="89" spans="1:9" ht="15" customHeight="1" x14ac:dyDescent="0.3">
      <c r="B89" s="32"/>
      <c r="C89" s="29"/>
      <c r="D89" s="25"/>
      <c r="E89" s="20"/>
      <c r="F89" s="21"/>
      <c r="G89" s="19"/>
      <c r="H89" s="19"/>
      <c r="I89" s="19"/>
    </row>
    <row r="90" spans="1:9" ht="15" customHeight="1" x14ac:dyDescent="0.3">
      <c r="B90" s="32" t="s">
        <v>144</v>
      </c>
      <c r="C90" s="29"/>
      <c r="D90" s="29"/>
      <c r="E90" s="20"/>
      <c r="F90" s="21"/>
      <c r="G90" s="19"/>
      <c r="H90" s="19"/>
      <c r="I90" s="19"/>
    </row>
    <row r="91" spans="1:9" ht="15" customHeight="1" x14ac:dyDescent="0.3">
      <c r="B91" s="33" t="s">
        <v>145</v>
      </c>
      <c r="C91" s="29" t="s">
        <v>146</v>
      </c>
      <c r="D91" s="33" t="s">
        <v>148</v>
      </c>
      <c r="F91" s="21"/>
      <c r="G91" s="19"/>
      <c r="H91" s="19"/>
      <c r="I91" s="19"/>
    </row>
    <row r="92" spans="1:9" ht="15" customHeight="1" x14ac:dyDescent="0.3">
      <c r="B92" s="33" t="s">
        <v>147</v>
      </c>
      <c r="C92" s="29"/>
      <c r="D92" s="25"/>
      <c r="E92" s="20"/>
      <c r="F92" s="21"/>
      <c r="G92" s="19"/>
      <c r="H92" s="19"/>
      <c r="I92" s="19"/>
    </row>
    <row r="93" spans="1:9" ht="15" customHeight="1" x14ac:dyDescent="0.3">
      <c r="B93" s="28"/>
      <c r="C93" s="29"/>
      <c r="D93" s="25"/>
      <c r="E93" s="20"/>
      <c r="F93" s="21"/>
      <c r="G93" s="19"/>
      <c r="H93" s="19"/>
      <c r="I93" s="19"/>
    </row>
    <row r="94" spans="1:9" ht="15" customHeight="1" x14ac:dyDescent="0.25">
      <c r="C94" s="19"/>
      <c r="D94" s="18"/>
      <c r="E94" s="18"/>
      <c r="F94" s="19"/>
      <c r="G94" s="19"/>
      <c r="H94" s="19"/>
      <c r="I94" s="19"/>
    </row>
    <row r="95" spans="1:9" ht="15" customHeight="1" x14ac:dyDescent="0.25">
      <c r="A95" s="8"/>
      <c r="B95" s="8"/>
      <c r="C95" s="8"/>
      <c r="D95" s="8"/>
      <c r="E95" s="8"/>
    </row>
    <row r="96" spans="1:9" ht="15" hidden="1" customHeight="1" x14ac:dyDescent="0.25"/>
    <row r="97" spans="1:5" ht="15" hidden="1" customHeight="1" x14ac:dyDescent="0.3">
      <c r="B97" s="7" t="s">
        <v>118</v>
      </c>
      <c r="C97" s="5" t="s">
        <v>121</v>
      </c>
    </row>
    <row r="98" spans="1:5" ht="15" hidden="1" customHeight="1" x14ac:dyDescent="0.25">
      <c r="B98" s="1" t="s">
        <v>119</v>
      </c>
      <c r="C98" s="9">
        <f>853.46+165.41</f>
        <v>1018.87</v>
      </c>
      <c r="D98" s="1" t="s">
        <v>122</v>
      </c>
    </row>
    <row r="99" spans="1:5" ht="15" hidden="1" customHeight="1" x14ac:dyDescent="0.3">
      <c r="B99" s="1" t="s">
        <v>120</v>
      </c>
      <c r="C99" s="16">
        <f>1109+360</f>
        <v>1469</v>
      </c>
      <c r="D99" s="7" t="s">
        <v>125</v>
      </c>
    </row>
    <row r="100" spans="1:5" ht="47.25" hidden="1" customHeight="1" x14ac:dyDescent="0.3">
      <c r="C100" s="46" t="s">
        <v>123</v>
      </c>
      <c r="D100" s="46"/>
      <c r="E100" s="46"/>
    </row>
    <row r="101" spans="1:5" ht="15" hidden="1" customHeight="1" x14ac:dyDescent="0.3">
      <c r="C101" s="17"/>
    </row>
    <row r="102" spans="1:5" ht="15" hidden="1" customHeight="1" x14ac:dyDescent="0.25">
      <c r="A102" s="8"/>
      <c r="B102" s="8"/>
      <c r="C102" s="8"/>
      <c r="D102" s="8"/>
      <c r="E102" s="8"/>
    </row>
    <row r="103" spans="1:5" ht="15" customHeight="1" x14ac:dyDescent="0.3">
      <c r="B103" s="1" t="s">
        <v>152</v>
      </c>
      <c r="C103" s="34" t="s">
        <v>153</v>
      </c>
      <c r="D103" s="34">
        <f>(670*174.88)+(6*5193.43)</f>
        <v>148330.18</v>
      </c>
      <c r="E103" s="1" t="s">
        <v>164</v>
      </c>
    </row>
    <row r="104" spans="1:5" ht="15" customHeight="1" x14ac:dyDescent="0.3">
      <c r="C104" s="34" t="s">
        <v>154</v>
      </c>
      <c r="D104" s="34">
        <v>8373.08</v>
      </c>
    </row>
    <row r="105" spans="1:5" ht="15" customHeight="1" x14ac:dyDescent="0.3">
      <c r="C105" s="34" t="s">
        <v>165</v>
      </c>
      <c r="D105" s="34">
        <f>D104/60</f>
        <v>139.55133333333333</v>
      </c>
    </row>
    <row r="106" spans="1:5" ht="15" customHeight="1" x14ac:dyDescent="0.3">
      <c r="C106" s="34" t="s">
        <v>166</v>
      </c>
      <c r="D106" s="43" t="s">
        <v>167</v>
      </c>
    </row>
    <row r="107" spans="1:5" ht="33.75" customHeight="1" x14ac:dyDescent="0.3">
      <c r="C107" s="34" t="s">
        <v>170</v>
      </c>
      <c r="D107" s="45">
        <v>148.38</v>
      </c>
    </row>
    <row r="109" spans="1:5" ht="15" customHeight="1" x14ac:dyDescent="0.3">
      <c r="B109" s="1" t="s">
        <v>155</v>
      </c>
      <c r="C109" s="34" t="s">
        <v>153</v>
      </c>
    </row>
    <row r="110" spans="1:5" ht="15" customHeight="1" x14ac:dyDescent="0.25">
      <c r="C110" s="35" t="s">
        <v>156</v>
      </c>
      <c r="D110" s="36">
        <f>SUM(C75:C85)</f>
        <v>62370</v>
      </c>
    </row>
    <row r="111" spans="1:5" ht="15" customHeight="1" x14ac:dyDescent="0.3">
      <c r="C111" s="14" t="s">
        <v>157</v>
      </c>
      <c r="D111" s="10">
        <f>SUM(D110:D110)</f>
        <v>62370</v>
      </c>
    </row>
    <row r="112" spans="1:5" ht="34.5" customHeight="1" x14ac:dyDescent="0.3">
      <c r="C112" s="44" t="s">
        <v>169</v>
      </c>
      <c r="D112" s="34">
        <f>E71/100</f>
        <v>125.46040000000001</v>
      </c>
    </row>
    <row r="113" spans="2:5" ht="15" customHeight="1" x14ac:dyDescent="0.3">
      <c r="C113" s="34" t="s">
        <v>166</v>
      </c>
      <c r="D113" s="34" t="s">
        <v>168</v>
      </c>
    </row>
    <row r="115" spans="2:5" ht="15" customHeight="1" x14ac:dyDescent="0.3">
      <c r="B115" s="1" t="s">
        <v>158</v>
      </c>
      <c r="C115" s="47" t="s">
        <v>155</v>
      </c>
      <c r="D115" s="47"/>
    </row>
    <row r="116" spans="2:5" ht="15" customHeight="1" x14ac:dyDescent="0.25">
      <c r="B116" s="1" t="s">
        <v>160</v>
      </c>
      <c r="C116" s="35" t="s">
        <v>153</v>
      </c>
      <c r="D116" s="39">
        <f>D111</f>
        <v>62370</v>
      </c>
    </row>
    <row r="117" spans="2:5" ht="15" customHeight="1" x14ac:dyDescent="0.25">
      <c r="C117" s="1">
        <v>2022</v>
      </c>
      <c r="D117" s="9">
        <f>12*12546.04</f>
        <v>150552.48000000001</v>
      </c>
    </row>
    <row r="118" spans="2:5" ht="15" customHeight="1" x14ac:dyDescent="0.25">
      <c r="C118" s="1">
        <v>2023</v>
      </c>
      <c r="D118" s="9">
        <f>12*14881.04</f>
        <v>178572.48</v>
      </c>
    </row>
    <row r="119" spans="2:5" ht="15" customHeight="1" x14ac:dyDescent="0.3">
      <c r="C119" s="35" t="s">
        <v>157</v>
      </c>
      <c r="D119" s="38">
        <f>SUM(D116:D118)</f>
        <v>391494.96</v>
      </c>
    </row>
    <row r="121" spans="2:5" ht="15" customHeight="1" x14ac:dyDescent="0.3">
      <c r="C121" s="47" t="s">
        <v>152</v>
      </c>
      <c r="D121" s="47"/>
    </row>
    <row r="122" spans="2:5" ht="15" customHeight="1" x14ac:dyDescent="0.25">
      <c r="C122" s="35" t="s">
        <v>153</v>
      </c>
      <c r="D122" s="40">
        <f>D103</f>
        <v>148330.18</v>
      </c>
    </row>
    <row r="123" spans="2:5" ht="15" customHeight="1" x14ac:dyDescent="0.25">
      <c r="C123" s="1">
        <v>2022</v>
      </c>
      <c r="D123" s="9">
        <f>12*8373.08</f>
        <v>100476.95999999999</v>
      </c>
    </row>
    <row r="124" spans="2:5" ht="15" customHeight="1" x14ac:dyDescent="0.25">
      <c r="C124" s="1">
        <v>2023</v>
      </c>
      <c r="D124" s="9">
        <f>(12*8373.08)*1.15</f>
        <v>115548.50399999999</v>
      </c>
    </row>
    <row r="125" spans="2:5" ht="15" customHeight="1" x14ac:dyDescent="0.3">
      <c r="C125" s="35" t="s">
        <v>157</v>
      </c>
      <c r="D125" s="38">
        <f>SUM(D122:D124)</f>
        <v>364355.64399999997</v>
      </c>
    </row>
    <row r="127" spans="2:5" ht="28.5" customHeight="1" x14ac:dyDescent="0.3">
      <c r="B127" s="42" t="s">
        <v>161</v>
      </c>
      <c r="C127" s="15" t="s">
        <v>159</v>
      </c>
      <c r="D127" s="15">
        <v>2022</v>
      </c>
      <c r="E127" s="15">
        <v>2023</v>
      </c>
    </row>
    <row r="128" spans="2:5" ht="15" customHeight="1" x14ac:dyDescent="0.25">
      <c r="B128" s="1" t="s">
        <v>155</v>
      </c>
      <c r="C128" s="41">
        <v>9046.0400000000009</v>
      </c>
      <c r="D128" s="41">
        <v>12546.04</v>
      </c>
      <c r="E128" s="41">
        <v>14881.04</v>
      </c>
    </row>
    <row r="129" spans="2:5" ht="19.5" customHeight="1" x14ac:dyDescent="0.25">
      <c r="C129" s="41"/>
      <c r="D129" s="41">
        <f>D128*12</f>
        <v>150552.48000000001</v>
      </c>
      <c r="E129" s="41">
        <f>E128*12</f>
        <v>178572.48</v>
      </c>
    </row>
    <row r="130" spans="2:5" ht="19.5" customHeight="1" x14ac:dyDescent="0.3">
      <c r="C130" s="41"/>
      <c r="D130" s="48">
        <f>D129+E129</f>
        <v>329124.96000000002</v>
      </c>
      <c r="E130" s="48"/>
    </row>
    <row r="131" spans="2:5" ht="19.5" customHeight="1" x14ac:dyDescent="0.25">
      <c r="C131" s="41"/>
      <c r="D131" s="41"/>
      <c r="E131" s="41"/>
    </row>
    <row r="132" spans="2:5" ht="15" customHeight="1" x14ac:dyDescent="0.25">
      <c r="B132" s="1" t="s">
        <v>152</v>
      </c>
      <c r="C132" s="9">
        <v>8373.08</v>
      </c>
      <c r="D132" s="9">
        <v>8373.08</v>
      </c>
      <c r="E132" s="9">
        <v>8373.08</v>
      </c>
    </row>
    <row r="133" spans="2:5" ht="21" customHeight="1" x14ac:dyDescent="0.25">
      <c r="D133" s="36">
        <f>D132*12</f>
        <v>100476.95999999999</v>
      </c>
      <c r="E133" s="36">
        <f>(E132*12)*1.15</f>
        <v>115548.50399999999</v>
      </c>
    </row>
    <row r="134" spans="2:5" ht="15" customHeight="1" x14ac:dyDescent="0.3">
      <c r="D134" s="49">
        <f>D133+E133</f>
        <v>216025.46399999998</v>
      </c>
      <c r="E134" s="50"/>
    </row>
  </sheetData>
  <mergeCells count="5">
    <mergeCell ref="D134:E134"/>
    <mergeCell ref="C100:E100"/>
    <mergeCell ref="C115:D115"/>
    <mergeCell ref="C121:D121"/>
    <mergeCell ref="D130:E130"/>
  </mergeCells>
  <phoneticPr fontId="20" type="noConversion"/>
  <pageMargins left="0.51181102362204722" right="0.51181102362204722" top="0.39370078740157483" bottom="0.39370078740157483" header="0.31496062992125984" footer="0.31496062992125984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8396C-D39C-4E08-BC09-048E40348018}">
  <dimension ref="A1:B6"/>
  <sheetViews>
    <sheetView workbookViewId="0">
      <selection activeCell="B12" sqref="B12"/>
    </sheetView>
  </sheetViews>
  <sheetFormatPr defaultRowHeight="8.25" x14ac:dyDescent="0.15"/>
  <cols>
    <col min="1" max="1" width="60.19921875" bestFit="1" customWidth="1"/>
    <col min="2" max="2" width="28.59765625" bestFit="1" customWidth="1"/>
  </cols>
  <sheetData>
    <row r="1" spans="1:2" ht="16.5" x14ac:dyDescent="0.3">
      <c r="A1" s="7" t="s">
        <v>110</v>
      </c>
      <c r="B1" s="1"/>
    </row>
    <row r="2" spans="1:2" ht="15.75" x14ac:dyDescent="0.25">
      <c r="A2" s="1"/>
      <c r="B2" s="1" t="s">
        <v>114</v>
      </c>
    </row>
    <row r="3" spans="1:2" ht="15.75" x14ac:dyDescent="0.25">
      <c r="A3" s="1" t="s">
        <v>111</v>
      </c>
      <c r="B3" s="9">
        <v>7465</v>
      </c>
    </row>
    <row r="4" spans="1:2" ht="15.75" x14ac:dyDescent="0.25">
      <c r="A4" s="1" t="s">
        <v>117</v>
      </c>
      <c r="B4" s="9">
        <v>542.04</v>
      </c>
    </row>
    <row r="5" spans="1:2" ht="15.75" x14ac:dyDescent="0.25">
      <c r="A5" s="1" t="s">
        <v>112</v>
      </c>
      <c r="B5" s="9">
        <v>249</v>
      </c>
    </row>
    <row r="6" spans="1:2" ht="15.75" customHeight="1" x14ac:dyDescent="0.25">
      <c r="B6" s="9">
        <f>SUM(B3:B5)</f>
        <v>8256.0400000000009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Geral</vt:lpstr>
      <vt:lpstr>Detalhamento melhorias</vt:lpstr>
      <vt:lpstr>Planilha1</vt:lpstr>
      <vt:lpstr>'Detalhamento melhorias'!Area_de_impressao</vt:lpstr>
      <vt:lpstr>Geral!Area_de_impressao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Microsiga Protheus</dc:creator>
  <cp:lastModifiedBy>Nilton Simas</cp:lastModifiedBy>
  <cp:lastPrinted>2021-08-02T18:32:14Z</cp:lastPrinted>
  <dcterms:created xsi:type="dcterms:W3CDTF">2011-11-11T00:00:00Z</dcterms:created>
  <dcterms:modified xsi:type="dcterms:W3CDTF">2021-08-02T18:34:19Z</dcterms:modified>
</cp:coreProperties>
</file>